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Incident Log" sheetId="2" state="visible" r:id="rId4"/>
    <sheet name="Dashboar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<sst xmlns="http://schemas.openxmlformats.org/spreadsheetml/2006/main" count="184" uniqueCount="132">
  <si>
    <t xml:space="preserve">Incident Response Log and MTTR Tracker</t>
  </si>
  <si>
    <t xml:space="preserve">A free tool from CyberAbeer, cyberabeer.com</t>
  </si>
  <si>
    <t xml:space="preserve">Log security incidents as they happen and this workbook calculates your mean time to respond and mean time to resolve automatically, split by severity, so you always have a current answer when leadership asks how the team is doing.</t>
  </si>
  <si>
    <t xml:space="preserve">How to use this workbook</t>
  </si>
  <si>
    <t xml:space="preserve">1. Open the Incident Log tab. Replace the 12 sample rows with your own incidents, or add rows below them.</t>
  </si>
  <si>
    <t xml:space="preserve">2. Fill in the columns shaded light yellow: Incident ID, Category, Title, Severity, Affected Asset, Detection Source, Status, Owner, Root Cause and Remediation Actions.</t>
  </si>
  <si>
    <t xml:space="preserve">3. Enter Detected At, Responded At and Resolved At as date and time, for example 2026-08-05 14:30. Leave Responded At and Resolved At blank until they happen.</t>
  </si>
  <si>
    <t xml:space="preserve">4. Response Time (Min) and Resolution Time (Min) calculate automatically from those timestamps. Do not type into those columns.</t>
  </si>
  <si>
    <t xml:space="preserve">5. Open the Dashboard tab for mean time to respond and resolve, overall and by severity, plus counts by status and category.</t>
  </si>
  <si>
    <t xml:space="preserve">Field reference</t>
  </si>
  <si>
    <t xml:space="preserve">Severity</t>
  </si>
  <si>
    <t xml:space="preserve">Critical, High, Medium, Low, in line with your incident classification standard.</t>
  </si>
  <si>
    <t xml:space="preserve">Status</t>
  </si>
  <si>
    <t xml:space="preserve">Open, In Progress, Contained, Resolved, Closed.</t>
  </si>
  <si>
    <t xml:space="preserve">Response Time (Min)</t>
  </si>
  <si>
    <t xml:space="preserve">Minutes between Detected At and Responded At: how fast the team acknowledged and started work.</t>
  </si>
  <si>
    <t xml:space="preserve">Resolution Time (Min)</t>
  </si>
  <si>
    <t xml:space="preserve">Minutes between Detected At and Resolved At: total time to bring the incident to closure.</t>
  </si>
  <si>
    <t xml:space="preserve">This tool is provided free as part of CyberAbeer's practical GRC resources. It is a starting framework, not a substitute for a formal incident response plan, SIEM/SOAR tooling, or your organization's regulatory notification obligations.</t>
  </si>
  <si>
    <t xml:space="preserve">Incident ID</t>
  </si>
  <si>
    <t xml:space="preserve">Category</t>
  </si>
  <si>
    <t xml:space="preserve">Title</t>
  </si>
  <si>
    <t xml:space="preserve">Affected Asset</t>
  </si>
  <si>
    <t xml:space="preserve">Detection Source</t>
  </si>
  <si>
    <t xml:space="preserve">Detected At</t>
  </si>
  <si>
    <t xml:space="preserve">Responded At</t>
  </si>
  <si>
    <t xml:space="preserve">Resolved At</t>
  </si>
  <si>
    <t xml:space="preserve">Owner</t>
  </si>
  <si>
    <t xml:space="preserve">Root Cause</t>
  </si>
  <si>
    <t xml:space="preserve">Remediation Actions</t>
  </si>
  <si>
    <t xml:space="preserve">INC-001</t>
  </si>
  <si>
    <t xml:space="preserve">Phishing</t>
  </si>
  <si>
    <t xml:space="preserve">Credential phishing email targeting finance team</t>
  </si>
  <si>
    <t xml:space="preserve">High</t>
  </si>
  <si>
    <t xml:space="preserve">Email / M365 tenant</t>
  </si>
  <si>
    <t xml:space="preserve">User Report</t>
  </si>
  <si>
    <t xml:space="preserve">Resolved</t>
  </si>
  <si>
    <t xml:space="preserve">SOC Analyst</t>
  </si>
  <si>
    <t xml:space="preserve">Spoofed invoice email with credential harvesting link</t>
  </si>
  <si>
    <t xml:space="preserve">Blocked sender, reset password, user retraining</t>
  </si>
  <si>
    <t xml:space="preserve">INC-002</t>
  </si>
  <si>
    <t xml:space="preserve">Malware</t>
  </si>
  <si>
    <t xml:space="preserve">Trojan detected on finance workstation</t>
  </si>
  <si>
    <t xml:space="preserve">Critical</t>
  </si>
  <si>
    <t xml:space="preserve">Workstation FIN-014</t>
  </si>
  <si>
    <t xml:space="preserve">EDR</t>
  </si>
  <si>
    <t xml:space="preserve">IT Security</t>
  </si>
  <si>
    <t xml:space="preserve">Malicious attachment executed outside business hours</t>
  </si>
  <si>
    <t xml:space="preserve">Isolated host, reimaged, reviewed EDR rules</t>
  </si>
  <si>
    <t xml:space="preserve">INC-003</t>
  </si>
  <si>
    <t xml:space="preserve">Unauthorized Access</t>
  </si>
  <si>
    <t xml:space="preserve">Failed login spike on VPN gateway</t>
  </si>
  <si>
    <t xml:space="preserve">Medium</t>
  </si>
  <si>
    <t xml:space="preserve">VPN Gateway</t>
  </si>
  <si>
    <t xml:space="preserve">SIEM</t>
  </si>
  <si>
    <t xml:space="preserve">Credential stuffing attempt against VPN</t>
  </si>
  <si>
    <t xml:space="preserve">Enabled MFA enforcement, blocked source IPs</t>
  </si>
  <si>
    <t xml:space="preserve">INC-004</t>
  </si>
  <si>
    <t xml:space="preserve">Misconfiguration</t>
  </si>
  <si>
    <t xml:space="preserve">Public read access on cloud storage bucket</t>
  </si>
  <si>
    <t xml:space="preserve">Cloud Storage</t>
  </si>
  <si>
    <t xml:space="preserve">Cloud Security Tool</t>
  </si>
  <si>
    <t xml:space="preserve">Cloud Engineering</t>
  </si>
  <si>
    <t xml:space="preserve">Bucket policy misapplied during deployment</t>
  </si>
  <si>
    <t xml:space="preserve">Restricted access, added policy guardrail</t>
  </si>
  <si>
    <t xml:space="preserve">INC-005</t>
  </si>
  <si>
    <t xml:space="preserve">DDoS</t>
  </si>
  <si>
    <t xml:space="preserve">Volumetric traffic spike on public web application</t>
  </si>
  <si>
    <t xml:space="preserve">Web Application</t>
  </si>
  <si>
    <t xml:space="preserve">Network Monitoring</t>
  </si>
  <si>
    <t xml:space="preserve">Network Engineering</t>
  </si>
  <si>
    <t xml:space="preserve">Traffic surge from botnet sources</t>
  </si>
  <si>
    <t xml:space="preserve">Enabled DDoS mitigation service, blackholed sources</t>
  </si>
  <si>
    <t xml:space="preserve">INC-006</t>
  </si>
  <si>
    <t xml:space="preserve">Insider Threat</t>
  </si>
  <si>
    <t xml:space="preserve">Bulk download of customer records by employee</t>
  </si>
  <si>
    <t xml:space="preserve">CRM System</t>
  </si>
  <si>
    <t xml:space="preserve">DLP</t>
  </si>
  <si>
    <t xml:space="preserve">In Progress</t>
  </si>
  <si>
    <t xml:space="preserve">HR and IT Security</t>
  </si>
  <si>
    <t xml:space="preserve">Under investigation</t>
  </si>
  <si>
    <t xml:space="preserve">Access suspended pending investigation</t>
  </si>
  <si>
    <t xml:space="preserve">INC-007</t>
  </si>
  <si>
    <t xml:space="preserve">Data Breach</t>
  </si>
  <si>
    <t xml:space="preserve">Third-party vendor reports exposed API keys</t>
  </si>
  <si>
    <t xml:space="preserve">Vendor Integration</t>
  </si>
  <si>
    <t xml:space="preserve">Vendor Notification</t>
  </si>
  <si>
    <t xml:space="preserve">Contained</t>
  </si>
  <si>
    <t xml:space="preserve">CISO</t>
  </si>
  <si>
    <t xml:space="preserve">Vendor-side exposure of shared API credentials</t>
  </si>
  <si>
    <t xml:space="preserve">Rotated keys, restricted vendor scope</t>
  </si>
  <si>
    <t xml:space="preserve">INC-008</t>
  </si>
  <si>
    <t xml:space="preserve">Business email compromise attempt on CFO</t>
  </si>
  <si>
    <t xml:space="preserve">Lookalike domain impersonating CEO</t>
  </si>
  <si>
    <t xml:space="preserve">Blocked domain, briefed finance team</t>
  </si>
  <si>
    <t xml:space="preserve">INC-009</t>
  </si>
  <si>
    <t xml:space="preserve">Ransomware indicators on file share</t>
  </si>
  <si>
    <t xml:space="preserve">File Server FS-02</t>
  </si>
  <si>
    <t xml:space="preserve">Encrypted files detected before full deployment</t>
  </si>
  <si>
    <t xml:space="preserve">Isolated segment, restored from backup</t>
  </si>
  <si>
    <t xml:space="preserve">INC-010</t>
  </si>
  <si>
    <t xml:space="preserve">Privileged account used outside normal hours</t>
  </si>
  <si>
    <t xml:space="preserve">Domain Controller</t>
  </si>
  <si>
    <t xml:space="preserve">Compromised admin credential reused from prior breach</t>
  </si>
  <si>
    <t xml:space="preserve">Reset credential, enforced PAM checkout</t>
  </si>
  <si>
    <t xml:space="preserve">INC-011</t>
  </si>
  <si>
    <t xml:space="preserve">Overly permissive firewall rule identified</t>
  </si>
  <si>
    <t xml:space="preserve">Perimeter Firewall</t>
  </si>
  <si>
    <t xml:space="preserve">Internal Audit</t>
  </si>
  <si>
    <t xml:space="preserve">Closed</t>
  </si>
  <si>
    <t xml:space="preserve">Temporary rule from a prior change was never removed</t>
  </si>
  <si>
    <t xml:space="preserve">Removed rule, added change review checklist</t>
  </si>
  <si>
    <t xml:space="preserve">INC-012</t>
  </si>
  <si>
    <t xml:space="preserve">Suspected exposure of customer PII in log files</t>
  </si>
  <si>
    <t xml:space="preserve">Application Logs</t>
  </si>
  <si>
    <t xml:space="preserve">Open</t>
  </si>
  <si>
    <t xml:space="preserve">Data Protection Officer</t>
  </si>
  <si>
    <t xml:space="preserve">Log access restricted pending review</t>
  </si>
  <si>
    <t xml:space="preserve">Incident Response Dashboard</t>
  </si>
  <si>
    <t xml:space="preserve">Live summary calculated from the Incident Log tab.</t>
  </si>
  <si>
    <t xml:space="preserve">Total incidents logged</t>
  </si>
  <si>
    <t xml:space="preserve">By status</t>
  </si>
  <si>
    <t xml:space="preserve">Open or in progress</t>
  </si>
  <si>
    <t xml:space="preserve">Mean time to respond (min)</t>
  </si>
  <si>
    <t xml:space="preserve">Mean time to resolve (min)</t>
  </si>
  <si>
    <t xml:space="preserve">MTTR by severity (minutes)</t>
  </si>
  <si>
    <t xml:space="preserve">Count</t>
  </si>
  <si>
    <t xml:space="preserve">MTTR (respond)</t>
  </si>
  <si>
    <t xml:space="preserve">MTTR (resolve)</t>
  </si>
  <si>
    <t xml:space="preserve">Low</t>
  </si>
  <si>
    <t xml:space="preserve">By category</t>
  </si>
  <si>
    <t xml:space="preserve">Other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</si>
</sst>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\ hh:mm"/>
    <numFmt numFmtId="166" formatCode="#,##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B2A4A"/>
      <name val="Arial"/>
      <family val="0"/>
      <charset val="1"/>
    </font>
    <font>
      <sz val="11"/>
      <color rgb="FF4B5563"/>
      <name val="Arial"/>
      <family val="0"/>
      <charset val="1"/>
    </font>
    <font>
      <sz val="10.5"/>
      <name val="Arial"/>
      <family val="0"/>
      <charset val="1"/>
    </font>
    <font>
      <b val="true"/>
      <sz val="13"/>
      <color rgb="FF1B2A4A"/>
      <name val="Arial"/>
      <family val="0"/>
      <charset val="1"/>
    </font>
    <font>
      <b val="true"/>
      <sz val="10.5"/>
      <name val="Arial"/>
      <family val="0"/>
      <charset val="1"/>
    </font>
    <font>
      <i val="true"/>
      <sz val="9.5"/>
      <color rgb="FF6B72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6"/>
      <color rgb="FF1B2A4A"/>
      <name val="Arial"/>
      <family val="0"/>
      <charset val="1"/>
    </font>
    <font>
      <b val="true"/>
      <sz val="16"/>
      <color rgb="FFC0392B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FFF9C4"/>
        <bgColor rgb="FFF9F9F9"/>
      </patternFill>
    </fill>
    <fill>
      <patternFill patternType="solid">
        <fgColor rgb="FFF3F4F6"/>
        <bgColor rgb="FFF9F9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E06666"/>
        </patternFill>
      </fill>
    </dxf>
    <dxf>
      <fill>
        <patternFill>
          <bgColor rgb="FFF4B6B6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FF9C4"/>
      <rgbColor rgb="FFF3F4F6"/>
      <rgbColor rgb="FF660066"/>
      <rgbColor rgb="FFE06666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9F9"/>
      <rgbColor rgb="FFC6E0B4"/>
      <rgbColor rgb="FFFFE699"/>
      <rgbColor rgb="FF99CCFF"/>
      <rgbColor rgb="FFFF99CC"/>
      <rgbColor rgb="FFCC99FF"/>
      <rgbColor rgb="FFF4B6B6"/>
      <rgbColor rgb="FF4F81BD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C0392B"/>
      <rgbColor rgb="FF993366"/>
      <rgbColor rgb="FF4B5563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Incidents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Dashboard!$B$20:$B$27</c:f>
              <c:strCache>
                <c:ptCount val="8"/>
                <c:pt idx="0">
                  <c:v>Malware</c:v>
                </c:pt>
                <c:pt idx="1">
                  <c:v>Phishing</c:v>
                </c:pt>
                <c:pt idx="2">
                  <c:v>Unauthorized Access</c:v>
                </c:pt>
                <c:pt idx="3">
                  <c:v>Data Breach</c:v>
                </c:pt>
                <c:pt idx="4">
                  <c:v>DDoS</c:v>
                </c:pt>
                <c:pt idx="5">
                  <c:v>Insider Threat</c:v>
                </c:pt>
                <c:pt idx="6">
                  <c:v>Misconfiguration</c:v>
                </c:pt>
                <c:pt idx="7">
                  <c:v>Other</c:v>
                </c:pt>
              </c:strCache>
            </c:strRef>
          </c:cat>
          <c:val>
            <c:numRef>
              <c:f>Dashboard!$C$20:$C$27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</c:numCache>
            </c:numRef>
          </c:val>
        </c:ser>
        <c:gapWidth val="150"/>
        <c:overlap val="0"/>
        <c:axId val="78909984"/>
        <c:axId val="66479969"/>
      </c:barChart>
      <c:catAx>
        <c:axId val="7890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6479969"/>
        <c:crosses val="autoZero"/>
        <c:auto val="1"/>
        <c:lblAlgn val="ctr"/>
        <c:lblOffset val="100"/>
        <c:noMultiLvlLbl val="0"/>
      </c:catAx>
      <c:valAx>
        <c:axId val="6647996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Count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8909984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10</xdr:row>
      <xdr:rowOff>0</xdr:rowOff>
    </xdr:from>
    <xdr:to>
      <xdr:col>15</xdr:col>
      <xdr:colOff>255960</xdr:colOff>
      <xdr:row>24</xdr:row>
      <xdr:rowOff>183600</xdr:rowOff>
    </xdr:to>
    <xdr:graphicFrame>
      <xdr:nvGraphicFramePr>
        <xdr:cNvPr id="1" name="Chart 1"/>
        <xdr:cNvGraphicFramePr/>
      </xdr:nvGraphicFramePr>
      <xdr:xfrm>
        <a:off x="6461640" y="223344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  <col collapsed="false" customWidth="true" hidden="false" outlineLevel="0" max="3" min="3" style="0" width="70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39.75" hidden="false" customHeight="true" outlineLevel="0" collapsed="false">
      <c r="B5" s="3" t="s">
        <v>2</v>
      </c>
    </row>
    <row r="7" customFormat="false" ht="16.15" hidden="false" customHeight="false" outlineLevel="0" collapsed="false">
      <c r="B7" s="4" t="s">
        <v>3</v>
      </c>
    </row>
    <row r="8" customFormat="false" ht="18" hidden="false" customHeight="true" outlineLevel="0" collapsed="false">
      <c r="B8" s="3" t="s">
        <v>4</v>
      </c>
    </row>
    <row r="9" customFormat="false" ht="18" hidden="false" customHeight="true" outlineLevel="0" collapsed="false">
      <c r="B9" s="3" t="s">
        <v>5</v>
      </c>
    </row>
    <row r="10" customFormat="false" ht="18" hidden="false" customHeight="true" outlineLevel="0" collapsed="false">
      <c r="B10" s="3" t="s">
        <v>6</v>
      </c>
    </row>
    <row r="11" customFormat="false" ht="18" hidden="false" customHeight="true" outlineLevel="0" collapsed="false">
      <c r="B11" s="3" t="s">
        <v>7</v>
      </c>
    </row>
    <row r="12" customFormat="false" ht="18" hidden="false" customHeight="true" outlineLevel="0" collapsed="false">
      <c r="B12" s="3" t="s">
        <v>8</v>
      </c>
    </row>
    <row r="14" customFormat="false" ht="16.15" hidden="false" customHeight="false" outlineLevel="0" collapsed="false">
      <c r="B14" s="4" t="s">
        <v>9</v>
      </c>
    </row>
    <row r="16" customFormat="false" ht="18" hidden="false" customHeight="true" outlineLevel="0" collapsed="false">
      <c r="B16" s="5" t="s">
        <v>10</v>
      </c>
      <c r="C16" s="6" t="s">
        <v>11</v>
      </c>
    </row>
    <row r="17" customFormat="false" ht="18" hidden="false" customHeight="true" outlineLevel="0" collapsed="false">
      <c r="B17" s="5" t="s">
        <v>12</v>
      </c>
      <c r="C17" s="6" t="s">
        <v>13</v>
      </c>
    </row>
    <row r="18" customFormat="false" ht="18" hidden="false" customHeight="true" outlineLevel="0" collapsed="false">
      <c r="B18" s="5" t="s">
        <v>14</v>
      </c>
      <c r="C18" s="6" t="s">
        <v>15</v>
      </c>
    </row>
    <row r="19" customFormat="false" ht="18" hidden="false" customHeight="true" outlineLevel="0" collapsed="false">
      <c r="B19" s="5" t="s">
        <v>16</v>
      </c>
      <c r="C19" s="6" t="s">
        <v>17</v>
      </c>
    </row>
    <row r="21" customFormat="false" ht="23.85" hidden="false" customHeight="false" outlineLevel="0" collapsed="false">
      <c r="B21" s="7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3" min="3" style="0" width="30"/>
    <col collapsed="false" customWidth="true" hidden="false" outlineLevel="0" max="4" min="4" style="0" width="10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12"/>
    <col collapsed="false" customWidth="true" hidden="false" outlineLevel="0" max="10" min="8" style="0" width="17"/>
    <col collapsed="false" customWidth="true" hidden="false" outlineLevel="0" max="11" min="11" style="0" width="15"/>
    <col collapsed="false" customWidth="true" hidden="false" outlineLevel="0" max="13" min="12" style="0" width="16"/>
    <col collapsed="false" customWidth="true" hidden="false" outlineLevel="0" max="14" min="14" style="0" width="26"/>
    <col collapsed="false" customWidth="true" hidden="false" outlineLevel="0" max="15" min="15" style="0" width="30"/>
  </cols>
  <sheetData>
    <row r="1" customFormat="false" ht="30" hidden="false" customHeight="true" outlineLevel="0" collapsed="false">
      <c r="A1" s="8" t="s">
        <v>19</v>
      </c>
      <c r="B1" s="8" t="s">
        <v>20</v>
      </c>
      <c r="C1" s="8" t="s">
        <v>21</v>
      </c>
      <c r="D1" s="8" t="s">
        <v>10</v>
      </c>
      <c r="E1" s="8" t="s">
        <v>22</v>
      </c>
      <c r="F1" s="8" t="s">
        <v>23</v>
      </c>
      <c r="G1" s="8" t="s">
        <v>12</v>
      </c>
      <c r="H1" s="8" t="s">
        <v>24</v>
      </c>
      <c r="I1" s="8" t="s">
        <v>25</v>
      </c>
      <c r="J1" s="8" t="s">
        <v>26</v>
      </c>
      <c r="K1" s="8" t="s">
        <v>14</v>
      </c>
      <c r="L1" s="8" t="s">
        <v>16</v>
      </c>
      <c r="M1" s="8" t="s">
        <v>27</v>
      </c>
      <c r="N1" s="8" t="s">
        <v>28</v>
      </c>
      <c r="O1" s="8" t="s">
        <v>29</v>
      </c>
    </row>
    <row r="2" customFormat="false" ht="27.75" hidden="false" customHeight="true" outlineLevel="0" collapsed="false">
      <c r="A2" s="9" t="s">
        <v>30</v>
      </c>
      <c r="B2" s="9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36</v>
      </c>
      <c r="H2" s="10" t="n">
        <v>46205.3847222222</v>
      </c>
      <c r="I2" s="10" t="n">
        <v>46205.4034722222</v>
      </c>
      <c r="J2" s="10" t="n">
        <v>46205.5034722222</v>
      </c>
      <c r="K2" s="11" t="n">
        <f aca="false">IF(OR(H2="",I2=""),"",(I2-H2)*1440)</f>
        <v>27</v>
      </c>
      <c r="L2" s="11" t="n">
        <f aca="false">IF(OR(H2="",J2=""),"",(J2-H2)*1440)</f>
        <v>171</v>
      </c>
      <c r="M2" s="9" t="s">
        <v>37</v>
      </c>
      <c r="N2" s="9" t="s">
        <v>38</v>
      </c>
      <c r="O2" s="9" t="s">
        <v>39</v>
      </c>
    </row>
    <row r="3" customFormat="false" ht="27.75" hidden="false" customHeight="true" outlineLevel="0" collapsed="false">
      <c r="A3" s="9" t="s">
        <v>40</v>
      </c>
      <c r="B3" s="9" t="s">
        <v>41</v>
      </c>
      <c r="C3" s="9" t="s">
        <v>42</v>
      </c>
      <c r="D3" s="9" t="s">
        <v>43</v>
      </c>
      <c r="E3" s="9" t="s">
        <v>44</v>
      </c>
      <c r="F3" s="9" t="s">
        <v>45</v>
      </c>
      <c r="G3" s="9" t="s">
        <v>36</v>
      </c>
      <c r="H3" s="10" t="n">
        <v>46208.1402777778</v>
      </c>
      <c r="I3" s="10" t="n">
        <v>46208.1493055556</v>
      </c>
      <c r="J3" s="10" t="n">
        <v>46208.2986111111</v>
      </c>
      <c r="K3" s="11" t="n">
        <f aca="false">IF(OR(H3="",I3=""),"",(I3-H3)*1440)</f>
        <v>13</v>
      </c>
      <c r="L3" s="11" t="n">
        <f aca="false">IF(OR(H3="",J3=""),"",(J3-H3)*1440)</f>
        <v>228</v>
      </c>
      <c r="M3" s="9" t="s">
        <v>46</v>
      </c>
      <c r="N3" s="9" t="s">
        <v>47</v>
      </c>
      <c r="O3" s="9" t="s">
        <v>48</v>
      </c>
    </row>
    <row r="4" customFormat="false" ht="27.75" hidden="false" customHeight="true" outlineLevel="0" collapsed="false">
      <c r="A4" s="9" t="s">
        <v>49</v>
      </c>
      <c r="B4" s="9" t="s">
        <v>50</v>
      </c>
      <c r="C4" s="9" t="s">
        <v>51</v>
      </c>
      <c r="D4" s="9" t="s">
        <v>52</v>
      </c>
      <c r="E4" s="9" t="s">
        <v>53</v>
      </c>
      <c r="F4" s="9" t="s">
        <v>54</v>
      </c>
      <c r="G4" s="9" t="s">
        <v>36</v>
      </c>
      <c r="H4" s="10" t="n">
        <v>46211.9201388889</v>
      </c>
      <c r="I4" s="10" t="n">
        <v>46211.9513888889</v>
      </c>
      <c r="J4" s="10" t="n">
        <v>46211.9861111111</v>
      </c>
      <c r="K4" s="11" t="n">
        <f aca="false">IF(OR(H4="",I4=""),"",(I4-H4)*1440)</f>
        <v>45</v>
      </c>
      <c r="L4" s="11" t="n">
        <f aca="false">IF(OR(H4="",J4=""),"",(J4-H4)*1440)</f>
        <v>95</v>
      </c>
      <c r="M4" s="9" t="s">
        <v>37</v>
      </c>
      <c r="N4" s="9" t="s">
        <v>55</v>
      </c>
      <c r="O4" s="9" t="s">
        <v>56</v>
      </c>
    </row>
    <row r="5" customFormat="false" ht="27.75" hidden="false" customHeight="true" outlineLevel="0" collapsed="false">
      <c r="A5" s="9" t="s">
        <v>57</v>
      </c>
      <c r="B5" s="9" t="s">
        <v>58</v>
      </c>
      <c r="C5" s="9" t="s">
        <v>59</v>
      </c>
      <c r="D5" s="9" t="s">
        <v>33</v>
      </c>
      <c r="E5" s="9" t="s">
        <v>60</v>
      </c>
      <c r="F5" s="9" t="s">
        <v>61</v>
      </c>
      <c r="G5" s="9" t="s">
        <v>36</v>
      </c>
      <c r="H5" s="10" t="n">
        <v>46214.4583333333</v>
      </c>
      <c r="I5" s="10" t="n">
        <v>46214.4722222222</v>
      </c>
      <c r="J5" s="10" t="n">
        <v>46214.5729166667</v>
      </c>
      <c r="K5" s="11" t="n">
        <f aca="false">IF(OR(H5="",I5=""),"",(I5-H5)*1440)</f>
        <v>19.9999999813667</v>
      </c>
      <c r="L5" s="11" t="n">
        <f aca="false">IF(OR(H5="",J5=""),"",(J5-H5)*1440)</f>
        <v>164.99999997205</v>
      </c>
      <c r="M5" s="9" t="s">
        <v>62</v>
      </c>
      <c r="N5" s="9" t="s">
        <v>63</v>
      </c>
      <c r="O5" s="9" t="s">
        <v>64</v>
      </c>
    </row>
    <row r="6" customFormat="false" ht="27.75" hidden="false" customHeight="true" outlineLevel="0" collapsed="false">
      <c r="A6" s="9" t="s">
        <v>65</v>
      </c>
      <c r="B6" s="9" t="s">
        <v>66</v>
      </c>
      <c r="C6" s="9" t="s">
        <v>67</v>
      </c>
      <c r="D6" s="9" t="s">
        <v>33</v>
      </c>
      <c r="E6" s="9" t="s">
        <v>68</v>
      </c>
      <c r="F6" s="9" t="s">
        <v>69</v>
      </c>
      <c r="G6" s="9" t="s">
        <v>36</v>
      </c>
      <c r="H6" s="10" t="n">
        <v>46217.6527777778</v>
      </c>
      <c r="I6" s="10" t="n">
        <v>46217.6631944445</v>
      </c>
      <c r="J6" s="10" t="n">
        <v>46217.7291666667</v>
      </c>
      <c r="K6" s="11" t="n">
        <f aca="false">IF(OR(H6="",I6=""),"",(I6-H6)*1440)</f>
        <v>15</v>
      </c>
      <c r="L6" s="11" t="n">
        <f aca="false">IF(OR(H6="",J6=""),"",(J6-H6)*1440)</f>
        <v>109.999999981367</v>
      </c>
      <c r="M6" s="9" t="s">
        <v>70</v>
      </c>
      <c r="N6" s="9" t="s">
        <v>71</v>
      </c>
      <c r="O6" s="9" t="s">
        <v>72</v>
      </c>
    </row>
    <row r="7" customFormat="false" ht="27.75" hidden="false" customHeight="true" outlineLevel="0" collapsed="false">
      <c r="A7" s="9" t="s">
        <v>73</v>
      </c>
      <c r="B7" s="9" t="s">
        <v>74</v>
      </c>
      <c r="C7" s="9" t="s">
        <v>75</v>
      </c>
      <c r="D7" s="9" t="s">
        <v>43</v>
      </c>
      <c r="E7" s="9" t="s">
        <v>76</v>
      </c>
      <c r="F7" s="9" t="s">
        <v>77</v>
      </c>
      <c r="G7" s="9" t="s">
        <v>78</v>
      </c>
      <c r="H7" s="10" t="n">
        <v>46221.425</v>
      </c>
      <c r="I7" s="10" t="n">
        <v>46221.4375</v>
      </c>
      <c r="J7" s="9"/>
      <c r="K7" s="11" t="n">
        <f aca="false">IF(OR(H7="",I7=""),"",(I7-H7)*1440)</f>
        <v>18</v>
      </c>
      <c r="L7" s="11" t="str">
        <f aca="false">IF(OR(H7="",J7=""),"",(J7-H7)*1440)</f>
        <v/>
      </c>
      <c r="M7" s="9" t="s">
        <v>79</v>
      </c>
      <c r="N7" s="9" t="s">
        <v>80</v>
      </c>
      <c r="O7" s="9" t="s">
        <v>81</v>
      </c>
    </row>
    <row r="8" customFormat="false" ht="27.75" hidden="false" customHeight="true" outlineLevel="0" collapsed="false">
      <c r="A8" s="9" t="s">
        <v>82</v>
      </c>
      <c r="B8" s="9" t="s">
        <v>83</v>
      </c>
      <c r="C8" s="9" t="s">
        <v>84</v>
      </c>
      <c r="D8" s="9" t="s">
        <v>43</v>
      </c>
      <c r="E8" s="9" t="s">
        <v>85</v>
      </c>
      <c r="F8" s="9" t="s">
        <v>86</v>
      </c>
      <c r="G8" s="9" t="s">
        <v>87</v>
      </c>
      <c r="H8" s="10" t="n">
        <v>46224.3368055556</v>
      </c>
      <c r="I8" s="10" t="n">
        <v>46224.3645833333</v>
      </c>
      <c r="J8" s="9"/>
      <c r="K8" s="11" t="n">
        <f aca="false">IF(OR(H8="",I8=""),"",(I8-H8)*1440)</f>
        <v>40.0000000256</v>
      </c>
      <c r="L8" s="11" t="str">
        <f aca="false">IF(OR(H8="",J8=""),"",(J8-H8)*1440)</f>
        <v/>
      </c>
      <c r="M8" s="9" t="s">
        <v>88</v>
      </c>
      <c r="N8" s="9" t="s">
        <v>89</v>
      </c>
      <c r="O8" s="9" t="s">
        <v>90</v>
      </c>
    </row>
    <row r="9" customFormat="false" ht="27.75" hidden="false" customHeight="true" outlineLevel="0" collapsed="false">
      <c r="A9" s="9" t="s">
        <v>91</v>
      </c>
      <c r="B9" s="9" t="s">
        <v>31</v>
      </c>
      <c r="C9" s="9" t="s">
        <v>92</v>
      </c>
      <c r="D9" s="9" t="s">
        <v>33</v>
      </c>
      <c r="E9" s="9" t="s">
        <v>34</v>
      </c>
      <c r="F9" s="9" t="s">
        <v>35</v>
      </c>
      <c r="G9" s="9" t="s">
        <v>36</v>
      </c>
      <c r="H9" s="10" t="n">
        <v>46227.5541666667</v>
      </c>
      <c r="I9" s="10" t="n">
        <v>46227.5645833333</v>
      </c>
      <c r="J9" s="10" t="n">
        <v>46227.6180555556</v>
      </c>
      <c r="K9" s="11" t="n">
        <f aca="false">IF(OR(H9="",I9=""),"",(I9-H9)*1440)</f>
        <v>15</v>
      </c>
      <c r="L9" s="11" t="n">
        <f aca="false">IF(OR(H9="",J9=""),"",(J9-H9)*1440)</f>
        <v>92</v>
      </c>
      <c r="M9" s="9" t="s">
        <v>37</v>
      </c>
      <c r="N9" s="9" t="s">
        <v>93</v>
      </c>
      <c r="O9" s="9" t="s">
        <v>94</v>
      </c>
    </row>
    <row r="10" customFormat="false" ht="27.75" hidden="false" customHeight="true" outlineLevel="0" collapsed="false">
      <c r="A10" s="9" t="s">
        <v>95</v>
      </c>
      <c r="B10" s="9" t="s">
        <v>41</v>
      </c>
      <c r="C10" s="9" t="s">
        <v>96</v>
      </c>
      <c r="D10" s="9" t="s">
        <v>43</v>
      </c>
      <c r="E10" s="9" t="s">
        <v>97</v>
      </c>
      <c r="F10" s="9" t="s">
        <v>45</v>
      </c>
      <c r="G10" s="9" t="s">
        <v>36</v>
      </c>
      <c r="H10" s="10" t="n">
        <v>46230.0902777778</v>
      </c>
      <c r="I10" s="10" t="n">
        <v>46230.0958333333</v>
      </c>
      <c r="J10" s="10" t="n">
        <v>46230.28125</v>
      </c>
      <c r="K10" s="11" t="n">
        <f aca="false">IF(OR(H10="",I10=""),"",(I10-H10)*1440)</f>
        <v>8</v>
      </c>
      <c r="L10" s="11" t="n">
        <f aca="false">IF(OR(H10="",J10=""),"",(J10-H10)*1440)</f>
        <v>275</v>
      </c>
      <c r="M10" s="9" t="s">
        <v>46</v>
      </c>
      <c r="N10" s="9" t="s">
        <v>98</v>
      </c>
      <c r="O10" s="9" t="s">
        <v>99</v>
      </c>
    </row>
    <row r="11" customFormat="false" ht="27.75" hidden="false" customHeight="true" outlineLevel="0" collapsed="false">
      <c r="A11" s="9" t="s">
        <v>100</v>
      </c>
      <c r="B11" s="9" t="s">
        <v>50</v>
      </c>
      <c r="C11" s="9" t="s">
        <v>101</v>
      </c>
      <c r="D11" s="9" t="s">
        <v>52</v>
      </c>
      <c r="E11" s="9" t="s">
        <v>102</v>
      </c>
      <c r="F11" s="9" t="s">
        <v>54</v>
      </c>
      <c r="G11" s="9" t="s">
        <v>36</v>
      </c>
      <c r="H11" s="10" t="n">
        <v>46233.0451388889</v>
      </c>
      <c r="I11" s="10" t="n">
        <v>46233.0763888889</v>
      </c>
      <c r="J11" s="10" t="n">
        <v>46233.1388888889</v>
      </c>
      <c r="K11" s="11" t="n">
        <f aca="false">IF(OR(H11="",I11=""),"",(I11-H11)*1440)</f>
        <v>45</v>
      </c>
      <c r="L11" s="11" t="n">
        <f aca="false">IF(OR(H11="",J11=""),"",(J11-H11)*1440)</f>
        <v>135</v>
      </c>
      <c r="M11" s="9" t="s">
        <v>37</v>
      </c>
      <c r="N11" s="9" t="s">
        <v>103</v>
      </c>
      <c r="O11" s="9" t="s">
        <v>104</v>
      </c>
    </row>
    <row r="12" customFormat="false" ht="27.75" hidden="false" customHeight="true" outlineLevel="0" collapsed="false">
      <c r="A12" s="9" t="s">
        <v>105</v>
      </c>
      <c r="B12" s="9" t="s">
        <v>58</v>
      </c>
      <c r="C12" s="9" t="s">
        <v>106</v>
      </c>
      <c r="D12" s="9" t="s">
        <v>52</v>
      </c>
      <c r="E12" s="9" t="s">
        <v>107</v>
      </c>
      <c r="F12" s="9" t="s">
        <v>108</v>
      </c>
      <c r="G12" s="9" t="s">
        <v>109</v>
      </c>
      <c r="H12" s="10" t="n">
        <v>46235.375</v>
      </c>
      <c r="I12" s="10" t="n">
        <v>46235.4270833333</v>
      </c>
      <c r="J12" s="10" t="n">
        <v>46235.4791666667</v>
      </c>
      <c r="K12" s="11" t="n">
        <f aca="false">IF(OR(H12="",I12=""),"",(I12-H12)*1440)</f>
        <v>75</v>
      </c>
      <c r="L12" s="11" t="n">
        <f aca="false">IF(OR(H12="",J12=""),"",(J12-H12)*1440)</f>
        <v>150</v>
      </c>
      <c r="M12" s="9" t="s">
        <v>70</v>
      </c>
      <c r="N12" s="9" t="s">
        <v>110</v>
      </c>
      <c r="O12" s="9" t="s">
        <v>111</v>
      </c>
    </row>
    <row r="13" customFormat="false" ht="27.75" hidden="false" customHeight="true" outlineLevel="0" collapsed="false">
      <c r="A13" s="9" t="s">
        <v>112</v>
      </c>
      <c r="B13" s="9" t="s">
        <v>83</v>
      </c>
      <c r="C13" s="9" t="s">
        <v>113</v>
      </c>
      <c r="D13" s="9" t="s">
        <v>33</v>
      </c>
      <c r="E13" s="9" t="s">
        <v>114</v>
      </c>
      <c r="F13" s="9" t="s">
        <v>108</v>
      </c>
      <c r="G13" s="9" t="s">
        <v>115</v>
      </c>
      <c r="H13" s="10" t="n">
        <v>46238.6805555556</v>
      </c>
      <c r="I13" s="9"/>
      <c r="J13" s="9"/>
      <c r="K13" s="11" t="str">
        <f aca="false">IF(OR(H13="",I13=""),"",(I13-H13)*1440)</f>
        <v/>
      </c>
      <c r="L13" s="11" t="str">
        <f aca="false">IF(OR(H13="",J13=""),"",(J13-H13)*1440)</f>
        <v/>
      </c>
      <c r="M13" s="9" t="s">
        <v>116</v>
      </c>
      <c r="N13" s="9" t="s">
        <v>80</v>
      </c>
      <c r="O13" s="9" t="s">
        <v>117</v>
      </c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3"/>
      <c r="I14" s="13"/>
      <c r="J14" s="13"/>
      <c r="K14" s="14" t="str">
        <f aca="false">IF(OR(H14="",I14=""),"",(I14-H14)*1440)</f>
        <v/>
      </c>
      <c r="L14" s="14" t="str">
        <f aca="false">IF(OR(H14="",J14=""),"",(J14-H14)*1440)</f>
        <v/>
      </c>
      <c r="M14" s="12"/>
      <c r="N14" s="12"/>
      <c r="O14" s="12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3"/>
      <c r="I15" s="13"/>
      <c r="J15" s="13"/>
      <c r="K15" s="14" t="str">
        <f aca="false">IF(OR(H15="",I15=""),"",(I15-H15)*1440)</f>
        <v/>
      </c>
      <c r="L15" s="14" t="str">
        <f aca="false">IF(OR(H15="",J15=""),"",(J15-H15)*1440)</f>
        <v/>
      </c>
      <c r="M15" s="12"/>
      <c r="N15" s="12"/>
      <c r="O15" s="12"/>
    </row>
    <row r="16" customFormat="false" ht="15" hidden="false" customHeight="false" outlineLevel="0" collapsed="false">
      <c r="A16" s="12"/>
      <c r="B16" s="12"/>
      <c r="C16" s="12"/>
      <c r="D16" s="12"/>
      <c r="E16" s="12"/>
      <c r="F16" s="12"/>
      <c r="G16" s="12"/>
      <c r="H16" s="13"/>
      <c r="I16" s="13"/>
      <c r="J16" s="13"/>
      <c r="K16" s="14" t="str">
        <f aca="false">IF(OR(H16="",I16=""),"",(I16-H16)*1440)</f>
        <v/>
      </c>
      <c r="L16" s="14" t="str">
        <f aca="false">IF(OR(H16="",J16=""),"",(J16-H16)*1440)</f>
        <v/>
      </c>
      <c r="M16" s="12"/>
      <c r="N16" s="12"/>
      <c r="O16" s="12"/>
    </row>
    <row r="17" customFormat="false" ht="15" hidden="false" customHeight="false" outlineLevel="0" collapsed="false">
      <c r="A17" s="12"/>
      <c r="B17" s="12"/>
      <c r="C17" s="12"/>
      <c r="D17" s="12"/>
      <c r="E17" s="12"/>
      <c r="F17" s="12"/>
      <c r="G17" s="12"/>
      <c r="H17" s="13"/>
      <c r="I17" s="13"/>
      <c r="J17" s="13"/>
      <c r="K17" s="14" t="str">
        <f aca="false">IF(OR(H17="",I17=""),"",(I17-H17)*1440)</f>
        <v/>
      </c>
      <c r="L17" s="14" t="str">
        <f aca="false">IF(OR(H17="",J17=""),"",(J17-H17)*1440)</f>
        <v/>
      </c>
      <c r="M17" s="12"/>
      <c r="N17" s="12"/>
      <c r="O17" s="12"/>
    </row>
    <row r="18" customFormat="false" ht="15" hidden="false" customHeight="false" outlineLevel="0" collapsed="false">
      <c r="A18" s="12"/>
      <c r="B18" s="12"/>
      <c r="C18" s="12"/>
      <c r="D18" s="12"/>
      <c r="E18" s="12"/>
      <c r="F18" s="12"/>
      <c r="G18" s="12"/>
      <c r="H18" s="13"/>
      <c r="I18" s="13"/>
      <c r="J18" s="13"/>
      <c r="K18" s="14" t="str">
        <f aca="false">IF(OR(H18="",I18=""),"",(I18-H18)*1440)</f>
        <v/>
      </c>
      <c r="L18" s="14" t="str">
        <f aca="false">IF(OR(H18="",J18=""),"",(J18-H18)*1440)</f>
        <v/>
      </c>
      <c r="M18" s="12"/>
      <c r="N18" s="12"/>
      <c r="O18" s="12"/>
    </row>
    <row r="19" customFormat="false" ht="15" hidden="false" customHeight="false" outlineLevel="0" collapsed="false">
      <c r="A19" s="12"/>
      <c r="B19" s="12"/>
      <c r="C19" s="12"/>
      <c r="D19" s="12"/>
      <c r="E19" s="12"/>
      <c r="F19" s="12"/>
      <c r="G19" s="12"/>
      <c r="H19" s="13"/>
      <c r="I19" s="13"/>
      <c r="J19" s="13"/>
      <c r="K19" s="14" t="str">
        <f aca="false">IF(OR(H19="",I19=""),"",(I19-H19)*1440)</f>
        <v/>
      </c>
      <c r="L19" s="14" t="str">
        <f aca="false">IF(OR(H19="",J19=""),"",(J19-H19)*1440)</f>
        <v/>
      </c>
      <c r="M19" s="12"/>
      <c r="N19" s="12"/>
      <c r="O19" s="12"/>
    </row>
    <row r="20" customFormat="false" ht="15" hidden="false" customHeight="false" outlineLevel="0" collapsed="false">
      <c r="A20" s="12"/>
      <c r="B20" s="12"/>
      <c r="C20" s="12"/>
      <c r="D20" s="12"/>
      <c r="E20" s="12"/>
      <c r="F20" s="12"/>
      <c r="G20" s="12"/>
      <c r="H20" s="13"/>
      <c r="I20" s="13"/>
      <c r="J20" s="13"/>
      <c r="K20" s="14" t="str">
        <f aca="false">IF(OR(H20="",I20=""),"",(I20-H20)*1440)</f>
        <v/>
      </c>
      <c r="L20" s="14" t="str">
        <f aca="false">IF(OR(H20="",J20=""),"",(J20-H20)*1440)</f>
        <v/>
      </c>
      <c r="M20" s="12"/>
      <c r="N20" s="12"/>
      <c r="O20" s="12"/>
    </row>
    <row r="21" customFormat="false" ht="15" hidden="false" customHeight="false" outlineLevel="0" collapsed="false">
      <c r="A21" s="12"/>
      <c r="B21" s="12"/>
      <c r="C21" s="12"/>
      <c r="D21" s="12"/>
      <c r="E21" s="12"/>
      <c r="F21" s="12"/>
      <c r="G21" s="12"/>
      <c r="H21" s="13"/>
      <c r="I21" s="13"/>
      <c r="J21" s="13"/>
      <c r="K21" s="14" t="str">
        <f aca="false">IF(OR(H21="",I21=""),"",(I21-H21)*1440)</f>
        <v/>
      </c>
      <c r="L21" s="14" t="str">
        <f aca="false">IF(OR(H21="",J21=""),"",(J21-H21)*1440)</f>
        <v/>
      </c>
      <c r="M21" s="12"/>
      <c r="N21" s="12"/>
      <c r="O21" s="12"/>
    </row>
    <row r="22" customFormat="false" ht="15" hidden="false" customHeight="false" outlineLevel="0" collapsed="false">
      <c r="A22" s="12"/>
      <c r="B22" s="12"/>
      <c r="C22" s="12"/>
      <c r="D22" s="12"/>
      <c r="E22" s="12"/>
      <c r="F22" s="12"/>
      <c r="G22" s="12"/>
      <c r="H22" s="13"/>
      <c r="I22" s="13"/>
      <c r="J22" s="13"/>
      <c r="K22" s="14" t="str">
        <f aca="false">IF(OR(H22="",I22=""),"",(I22-H22)*1440)</f>
        <v/>
      </c>
      <c r="L22" s="14" t="str">
        <f aca="false">IF(OR(H22="",J22=""),"",(J22-H22)*1440)</f>
        <v/>
      </c>
      <c r="M22" s="12"/>
      <c r="N22" s="12"/>
      <c r="O22" s="12"/>
    </row>
    <row r="23" customFormat="false" ht="15" hidden="false" customHeight="false" outlineLevel="0" collapsed="false">
      <c r="A23" s="12"/>
      <c r="B23" s="12"/>
      <c r="C23" s="12"/>
      <c r="D23" s="12"/>
      <c r="E23" s="12"/>
      <c r="F23" s="12"/>
      <c r="G23" s="12"/>
      <c r="H23" s="13"/>
      <c r="I23" s="13"/>
      <c r="J23" s="13"/>
      <c r="K23" s="14" t="str">
        <f aca="false">IF(OR(H23="",I23=""),"",(I23-H23)*1440)</f>
        <v/>
      </c>
      <c r="L23" s="14" t="str">
        <f aca="false">IF(OR(H23="",J23=""),"",(J23-H23)*1440)</f>
        <v/>
      </c>
      <c r="M23" s="12"/>
      <c r="N23" s="12"/>
      <c r="O23" s="12"/>
    </row>
    <row r="24" customFormat="false" ht="15" hidden="false" customHeight="false" outlineLevel="0" collapsed="false">
      <c r="A24" s="12"/>
      <c r="B24" s="12"/>
      <c r="C24" s="12"/>
      <c r="D24" s="12"/>
      <c r="E24" s="12"/>
      <c r="F24" s="12"/>
      <c r="G24" s="12"/>
      <c r="H24" s="13"/>
      <c r="I24" s="13"/>
      <c r="J24" s="13"/>
      <c r="K24" s="14" t="str">
        <f aca="false">IF(OR(H24="",I24=""),"",(I24-H24)*1440)</f>
        <v/>
      </c>
      <c r="L24" s="14" t="str">
        <f aca="false">IF(OR(H24="",J24=""),"",(J24-H24)*1440)</f>
        <v/>
      </c>
      <c r="M24" s="12"/>
      <c r="N24" s="12"/>
      <c r="O24" s="12"/>
    </row>
    <row r="25" customFormat="false" ht="15" hidden="false" customHeight="false" outlineLevel="0" collapsed="false">
      <c r="A25" s="12"/>
      <c r="B25" s="12"/>
      <c r="C25" s="12"/>
      <c r="D25" s="12"/>
      <c r="E25" s="12"/>
      <c r="F25" s="12"/>
      <c r="G25" s="12"/>
      <c r="H25" s="13"/>
      <c r="I25" s="13"/>
      <c r="J25" s="13"/>
      <c r="K25" s="14" t="str">
        <f aca="false">IF(OR(H25="",I25=""),"",(I25-H25)*1440)</f>
        <v/>
      </c>
      <c r="L25" s="14" t="str">
        <f aca="false">IF(OR(H25="",J25=""),"",(J25-H25)*1440)</f>
        <v/>
      </c>
      <c r="M25" s="12"/>
      <c r="N25" s="12"/>
      <c r="O25" s="12"/>
    </row>
    <row r="26" customFormat="false" ht="15" hidden="false" customHeight="false" outlineLevel="0" collapsed="false">
      <c r="A26" s="12"/>
      <c r="B26" s="12"/>
      <c r="C26" s="12"/>
      <c r="D26" s="12"/>
      <c r="E26" s="12"/>
      <c r="F26" s="12"/>
      <c r="G26" s="12"/>
      <c r="H26" s="13"/>
      <c r="I26" s="13"/>
      <c r="J26" s="13"/>
      <c r="K26" s="14" t="str">
        <f aca="false">IF(OR(H26="",I26=""),"",(I26-H26)*1440)</f>
        <v/>
      </c>
      <c r="L26" s="14" t="str">
        <f aca="false">IF(OR(H26="",J26=""),"",(J26-H26)*1440)</f>
        <v/>
      </c>
      <c r="M26" s="12"/>
      <c r="N26" s="12"/>
      <c r="O26" s="12"/>
    </row>
    <row r="27" customFormat="false" ht="15" hidden="false" customHeight="false" outlineLevel="0" collapsed="false">
      <c r="A27" s="12"/>
      <c r="B27" s="12"/>
      <c r="C27" s="12"/>
      <c r="D27" s="12"/>
      <c r="E27" s="12"/>
      <c r="F27" s="12"/>
      <c r="G27" s="12"/>
      <c r="H27" s="13"/>
      <c r="I27" s="13"/>
      <c r="J27" s="13"/>
      <c r="K27" s="14" t="str">
        <f aca="false">IF(OR(H27="",I27=""),"",(I27-H27)*1440)</f>
        <v/>
      </c>
      <c r="L27" s="14" t="str">
        <f aca="false">IF(OR(H27="",J27=""),"",(J27-H27)*1440)</f>
        <v/>
      </c>
      <c r="M27" s="12"/>
      <c r="N27" s="12"/>
      <c r="O27" s="12"/>
    </row>
    <row r="28" customFormat="false" ht="15" hidden="false" customHeight="false" outlineLevel="0" collapsed="false">
      <c r="A28" s="12"/>
      <c r="B28" s="12"/>
      <c r="C28" s="12"/>
      <c r="D28" s="12"/>
      <c r="E28" s="12"/>
      <c r="F28" s="12"/>
      <c r="G28" s="12"/>
      <c r="H28" s="13"/>
      <c r="I28" s="13"/>
      <c r="J28" s="13"/>
      <c r="K28" s="14" t="str">
        <f aca="false">IF(OR(H28="",I28=""),"",(I28-H28)*1440)</f>
        <v/>
      </c>
      <c r="L28" s="14" t="str">
        <f aca="false">IF(OR(H28="",J28=""),"",(J28-H28)*1440)</f>
        <v/>
      </c>
      <c r="M28" s="12"/>
      <c r="N28" s="12"/>
      <c r="O28" s="12"/>
    </row>
    <row r="29" customFormat="false" ht="15" hidden="false" customHeight="false" outlineLevel="0" collapsed="false">
      <c r="A29" s="12"/>
      <c r="B29" s="12"/>
      <c r="C29" s="12"/>
      <c r="D29" s="12"/>
      <c r="E29" s="12"/>
      <c r="F29" s="12"/>
      <c r="G29" s="12"/>
      <c r="H29" s="13"/>
      <c r="I29" s="13"/>
      <c r="J29" s="13"/>
      <c r="K29" s="14" t="str">
        <f aca="false">IF(OR(H29="",I29=""),"",(I29-H29)*1440)</f>
        <v/>
      </c>
      <c r="L29" s="14" t="str">
        <f aca="false">IF(OR(H29="",J29=""),"",(J29-H29)*1440)</f>
        <v/>
      </c>
      <c r="M29" s="12"/>
      <c r="N29" s="12"/>
      <c r="O29" s="12"/>
    </row>
    <row r="30" customFormat="false" ht="15" hidden="false" customHeight="false" outlineLevel="0" collapsed="false">
      <c r="A30" s="12"/>
      <c r="B30" s="12"/>
      <c r="C30" s="12"/>
      <c r="D30" s="12"/>
      <c r="E30" s="12"/>
      <c r="F30" s="12"/>
      <c r="G30" s="12"/>
      <c r="H30" s="13"/>
      <c r="I30" s="13"/>
      <c r="J30" s="13"/>
      <c r="K30" s="14" t="str">
        <f aca="false">IF(OR(H30="",I30=""),"",(I30-H30)*1440)</f>
        <v/>
      </c>
      <c r="L30" s="14" t="str">
        <f aca="false">IF(OR(H30="",J30=""),"",(J30-H30)*1440)</f>
        <v/>
      </c>
      <c r="M30" s="12"/>
      <c r="N30" s="12"/>
      <c r="O30" s="12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3"/>
      <c r="I31" s="13"/>
      <c r="J31" s="13"/>
      <c r="K31" s="14" t="str">
        <f aca="false">IF(OR(H31="",I31=""),"",(I31-H31)*1440)</f>
        <v/>
      </c>
      <c r="L31" s="14" t="str">
        <f aca="false">IF(OR(H31="",J31=""),"",(J31-H31)*1440)</f>
        <v/>
      </c>
      <c r="M31" s="12"/>
      <c r="N31" s="12"/>
      <c r="O31" s="12"/>
    </row>
    <row r="32" customFormat="false" ht="15" hidden="false" customHeight="false" outlineLevel="0" collapsed="false">
      <c r="A32" s="12"/>
      <c r="B32" s="12"/>
      <c r="C32" s="12"/>
      <c r="D32" s="12"/>
      <c r="E32" s="12"/>
      <c r="F32" s="12"/>
      <c r="G32" s="12"/>
      <c r="H32" s="13"/>
      <c r="I32" s="13"/>
      <c r="J32" s="13"/>
      <c r="K32" s="14" t="str">
        <f aca="false">IF(OR(H32="",I32=""),"",(I32-H32)*1440)</f>
        <v/>
      </c>
      <c r="L32" s="14" t="str">
        <f aca="false">IF(OR(H32="",J32=""),"",(J32-H32)*1440)</f>
        <v/>
      </c>
      <c r="M32" s="12"/>
      <c r="N32" s="12"/>
      <c r="O32" s="12"/>
    </row>
    <row r="33" customFormat="false" ht="15" hidden="false" customHeight="false" outlineLevel="0" collapsed="false">
      <c r="A33" s="12"/>
      <c r="B33" s="12"/>
      <c r="C33" s="12"/>
      <c r="D33" s="12"/>
      <c r="E33" s="12"/>
      <c r="F33" s="12"/>
      <c r="G33" s="12"/>
      <c r="H33" s="13"/>
      <c r="I33" s="13"/>
      <c r="J33" s="13"/>
      <c r="K33" s="14" t="str">
        <f aca="false">IF(OR(H33="",I33=""),"",(I33-H33)*1440)</f>
        <v/>
      </c>
      <c r="L33" s="14" t="str">
        <f aca="false">IF(OR(H33="",J33=""),"",(J33-H33)*1440)</f>
        <v/>
      </c>
      <c r="M33" s="12"/>
      <c r="N33" s="12"/>
      <c r="O33" s="12"/>
    </row>
    <row r="34" customFormat="false" ht="15" hidden="false" customHeight="false" outlineLevel="0" collapsed="false">
      <c r="A34" s="12"/>
      <c r="B34" s="12"/>
      <c r="C34" s="12"/>
      <c r="D34" s="12"/>
      <c r="E34" s="12"/>
      <c r="F34" s="12"/>
      <c r="G34" s="12"/>
      <c r="H34" s="13"/>
      <c r="I34" s="13"/>
      <c r="J34" s="13"/>
      <c r="K34" s="14" t="str">
        <f aca="false">IF(OR(H34="",I34=""),"",(I34-H34)*1440)</f>
        <v/>
      </c>
      <c r="L34" s="14" t="str">
        <f aca="false">IF(OR(H34="",J34=""),"",(J34-H34)*1440)</f>
        <v/>
      </c>
      <c r="M34" s="12"/>
      <c r="N34" s="12"/>
      <c r="O34" s="12"/>
    </row>
    <row r="35" customFormat="false" ht="15" hidden="false" customHeight="false" outlineLevel="0" collapsed="false">
      <c r="A35" s="12"/>
      <c r="B35" s="12"/>
      <c r="C35" s="12"/>
      <c r="D35" s="12"/>
      <c r="E35" s="12"/>
      <c r="F35" s="12"/>
      <c r="G35" s="12"/>
      <c r="H35" s="13"/>
      <c r="I35" s="13"/>
      <c r="J35" s="13"/>
      <c r="K35" s="14" t="str">
        <f aca="false">IF(OR(H35="",I35=""),"",(I35-H35)*1440)</f>
        <v/>
      </c>
      <c r="L35" s="14" t="str">
        <f aca="false">IF(OR(H35="",J35=""),"",(J35-H35)*1440)</f>
        <v/>
      </c>
      <c r="M35" s="12"/>
      <c r="N35" s="12"/>
      <c r="O35" s="12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  <c r="H36" s="13"/>
      <c r="I36" s="13"/>
      <c r="J36" s="13"/>
      <c r="K36" s="14" t="str">
        <f aca="false">IF(OR(H36="",I36=""),"",(I36-H36)*1440)</f>
        <v/>
      </c>
      <c r="L36" s="14" t="str">
        <f aca="false">IF(OR(H36="",J36=""),"",(J36-H36)*1440)</f>
        <v/>
      </c>
      <c r="M36" s="12"/>
      <c r="N36" s="12"/>
      <c r="O36" s="12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  <c r="H37" s="13"/>
      <c r="I37" s="13"/>
      <c r="J37" s="13"/>
      <c r="K37" s="14" t="str">
        <f aca="false">IF(OR(H37="",I37=""),"",(I37-H37)*1440)</f>
        <v/>
      </c>
      <c r="L37" s="14" t="str">
        <f aca="false">IF(OR(H37="",J37=""),"",(J37-H37)*1440)</f>
        <v/>
      </c>
      <c r="M37" s="12"/>
      <c r="N37" s="12"/>
      <c r="O37" s="12"/>
    </row>
    <row r="38" customFormat="false" ht="15" hidden="false" customHeight="false" outlineLevel="0" collapsed="false">
      <c r="A38" s="12"/>
      <c r="B38" s="12"/>
      <c r="C38" s="12"/>
      <c r="D38" s="12"/>
      <c r="E38" s="12"/>
      <c r="F38" s="12"/>
      <c r="G38" s="12"/>
      <c r="H38" s="13"/>
      <c r="I38" s="13"/>
      <c r="J38" s="13"/>
      <c r="K38" s="14" t="str">
        <f aca="false">IF(OR(H38="",I38=""),"",(I38-H38)*1440)</f>
        <v/>
      </c>
      <c r="L38" s="14" t="str">
        <f aca="false">IF(OR(H38="",J38=""),"",(J38-H38)*1440)</f>
        <v/>
      </c>
      <c r="M38" s="12"/>
      <c r="N38" s="12"/>
      <c r="O38" s="12"/>
    </row>
    <row r="39" customFormat="false" ht="15" hidden="false" customHeight="false" outlineLevel="0" collapsed="false">
      <c r="A39" s="12"/>
      <c r="B39" s="12"/>
      <c r="C39" s="12"/>
      <c r="D39" s="12"/>
      <c r="E39" s="12"/>
      <c r="F39" s="12"/>
      <c r="G39" s="12"/>
      <c r="H39" s="13"/>
      <c r="I39" s="13"/>
      <c r="J39" s="13"/>
      <c r="K39" s="14" t="str">
        <f aca="false">IF(OR(H39="",I39=""),"",(I39-H39)*1440)</f>
        <v/>
      </c>
      <c r="L39" s="14" t="str">
        <f aca="false">IF(OR(H39="",J39=""),"",(J39-H39)*1440)</f>
        <v/>
      </c>
      <c r="M39" s="12"/>
      <c r="N39" s="12"/>
      <c r="O39" s="12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3"/>
      <c r="I40" s="13"/>
      <c r="J40" s="13"/>
      <c r="K40" s="14" t="str">
        <f aca="false">IF(OR(H40="",I40=""),"",(I40-H40)*1440)</f>
        <v/>
      </c>
      <c r="L40" s="14" t="str">
        <f aca="false">IF(OR(H40="",J40=""),"",(J40-H40)*1440)</f>
        <v/>
      </c>
      <c r="M40" s="12"/>
      <c r="N40" s="12"/>
      <c r="O40" s="12"/>
    </row>
    <row r="41" customFormat="false" ht="15" hidden="false" customHeight="false" outlineLevel="0" collapsed="false">
      <c r="A41" s="12"/>
      <c r="B41" s="12"/>
      <c r="C41" s="12"/>
      <c r="D41" s="12"/>
      <c r="E41" s="12"/>
      <c r="F41" s="12"/>
      <c r="G41" s="12"/>
      <c r="H41" s="13"/>
      <c r="I41" s="13"/>
      <c r="J41" s="13"/>
      <c r="K41" s="14" t="str">
        <f aca="false">IF(OR(H41="",I41=""),"",(I41-H41)*1440)</f>
        <v/>
      </c>
      <c r="L41" s="14" t="str">
        <f aca="false">IF(OR(H41="",J41=""),"",(J41-H41)*1440)</f>
        <v/>
      </c>
      <c r="M41" s="12"/>
      <c r="N41" s="12"/>
      <c r="O41" s="12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3"/>
      <c r="I42" s="13"/>
      <c r="J42" s="13"/>
      <c r="K42" s="14" t="str">
        <f aca="false">IF(OR(H42="",I42=""),"",(I42-H42)*1440)</f>
        <v/>
      </c>
      <c r="L42" s="14" t="str">
        <f aca="false">IF(OR(H42="",J42=""),"",(J42-H42)*1440)</f>
        <v/>
      </c>
      <c r="M42" s="12"/>
      <c r="N42" s="12"/>
      <c r="O42" s="12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3"/>
      <c r="I43" s="13"/>
      <c r="J43" s="13"/>
      <c r="K43" s="14" t="str">
        <f aca="false">IF(OR(H43="",I43=""),"",(I43-H43)*1440)</f>
        <v/>
      </c>
      <c r="L43" s="14" t="str">
        <f aca="false">IF(OR(H43="",J43=""),"",(J43-H43)*1440)</f>
        <v/>
      </c>
      <c r="M43" s="12"/>
      <c r="N43" s="12"/>
      <c r="O43" s="12"/>
    </row>
    <row r="44" customFormat="false" ht="15" hidden="false" customHeight="false" outlineLevel="0" collapsed="false">
      <c r="A44" s="12"/>
      <c r="B44" s="12"/>
      <c r="C44" s="12"/>
      <c r="D44" s="12"/>
      <c r="E44" s="12"/>
      <c r="F44" s="12"/>
      <c r="G44" s="12"/>
      <c r="H44" s="13"/>
      <c r="I44" s="13"/>
      <c r="J44" s="13"/>
      <c r="K44" s="14" t="str">
        <f aca="false">IF(OR(H44="",I44=""),"",(I44-H44)*1440)</f>
        <v/>
      </c>
      <c r="L44" s="14" t="str">
        <f aca="false">IF(OR(H44="",J44=""),"",(J44-H44)*1440)</f>
        <v/>
      </c>
      <c r="M44" s="12"/>
      <c r="N44" s="12"/>
      <c r="O44" s="12"/>
    </row>
    <row r="45" customFormat="false" ht="15" hidden="false" customHeight="false" outlineLevel="0" collapsed="false">
      <c r="A45" s="12"/>
      <c r="B45" s="12"/>
      <c r="C45" s="12"/>
      <c r="D45" s="12"/>
      <c r="E45" s="12"/>
      <c r="F45" s="12"/>
      <c r="G45" s="12"/>
      <c r="H45" s="13"/>
      <c r="I45" s="13"/>
      <c r="J45" s="13"/>
      <c r="K45" s="14" t="str">
        <f aca="false">IF(OR(H45="",I45=""),"",(I45-H45)*1440)</f>
        <v/>
      </c>
      <c r="L45" s="14" t="str">
        <f aca="false">IF(OR(H45="",J45=""),"",(J45-H45)*1440)</f>
        <v/>
      </c>
      <c r="M45" s="12"/>
      <c r="N45" s="12"/>
      <c r="O45" s="12"/>
    </row>
    <row r="46" customFormat="false" ht="15" hidden="false" customHeight="false" outlineLevel="0" collapsed="false">
      <c r="A46" s="12"/>
      <c r="B46" s="12"/>
      <c r="C46" s="12"/>
      <c r="D46" s="12"/>
      <c r="E46" s="12"/>
      <c r="F46" s="12"/>
      <c r="G46" s="12"/>
      <c r="H46" s="13"/>
      <c r="I46" s="13"/>
      <c r="J46" s="13"/>
      <c r="K46" s="14" t="str">
        <f aca="false">IF(OR(H46="",I46=""),"",(I46-H46)*1440)</f>
        <v/>
      </c>
      <c r="L46" s="14" t="str">
        <f aca="false">IF(OR(H46="",J46=""),"",(J46-H46)*1440)</f>
        <v/>
      </c>
      <c r="M46" s="12"/>
      <c r="N46" s="12"/>
      <c r="O46" s="12"/>
    </row>
    <row r="47" customFormat="false" ht="15" hidden="false" customHeight="false" outlineLevel="0" collapsed="false">
      <c r="A47" s="12"/>
      <c r="B47" s="12"/>
      <c r="C47" s="12"/>
      <c r="D47" s="12"/>
      <c r="E47" s="12"/>
      <c r="F47" s="12"/>
      <c r="G47" s="12"/>
      <c r="H47" s="13"/>
      <c r="I47" s="13"/>
      <c r="J47" s="13"/>
      <c r="K47" s="14" t="str">
        <f aca="false">IF(OR(H47="",I47=""),"",(I47-H47)*1440)</f>
        <v/>
      </c>
      <c r="L47" s="14" t="str">
        <f aca="false">IF(OR(H47="",J47=""),"",(J47-H47)*1440)</f>
        <v/>
      </c>
      <c r="M47" s="12"/>
      <c r="N47" s="12"/>
      <c r="O47" s="12"/>
    </row>
    <row r="48" customFormat="false" ht="15" hidden="false" customHeight="false" outlineLevel="0" collapsed="false">
      <c r="A48" s="12"/>
      <c r="B48" s="12"/>
      <c r="C48" s="12"/>
      <c r="D48" s="12"/>
      <c r="E48" s="12"/>
      <c r="F48" s="12"/>
      <c r="G48" s="12"/>
      <c r="H48" s="13"/>
      <c r="I48" s="13"/>
      <c r="J48" s="13"/>
      <c r="K48" s="14" t="str">
        <f aca="false">IF(OR(H48="",I48=""),"",(I48-H48)*1440)</f>
        <v/>
      </c>
      <c r="L48" s="14" t="str">
        <f aca="false">IF(OR(H48="",J48=""),"",(J48-H48)*1440)</f>
        <v/>
      </c>
      <c r="M48" s="12"/>
      <c r="N48" s="12"/>
      <c r="O48" s="12"/>
    </row>
    <row r="49" customFormat="false" ht="15" hidden="false" customHeight="false" outlineLevel="0" collapsed="false">
      <c r="A49" s="12"/>
      <c r="B49" s="12"/>
      <c r="C49" s="12"/>
      <c r="D49" s="12"/>
      <c r="E49" s="12"/>
      <c r="F49" s="12"/>
      <c r="G49" s="12"/>
      <c r="H49" s="13"/>
      <c r="I49" s="13"/>
      <c r="J49" s="13"/>
      <c r="K49" s="14" t="str">
        <f aca="false">IF(OR(H49="",I49=""),"",(I49-H49)*1440)</f>
        <v/>
      </c>
      <c r="L49" s="14" t="str">
        <f aca="false">IF(OR(H49="",J49=""),"",(J49-H49)*1440)</f>
        <v/>
      </c>
      <c r="M49" s="12"/>
      <c r="N49" s="12"/>
      <c r="O49" s="12"/>
    </row>
    <row r="50" customFormat="false" ht="15" hidden="false" customHeight="false" outlineLevel="0" collapsed="false">
      <c r="A50" s="12"/>
      <c r="B50" s="12"/>
      <c r="C50" s="12"/>
      <c r="D50" s="12"/>
      <c r="E50" s="12"/>
      <c r="F50" s="12"/>
      <c r="G50" s="12"/>
      <c r="H50" s="13"/>
      <c r="I50" s="13"/>
      <c r="J50" s="13"/>
      <c r="K50" s="14" t="str">
        <f aca="false">IF(OR(H50="",I50=""),"",(I50-H50)*1440)</f>
        <v/>
      </c>
      <c r="L50" s="14" t="str">
        <f aca="false">IF(OR(H50="",J50=""),"",(J50-H50)*1440)</f>
        <v/>
      </c>
      <c r="M50" s="12"/>
      <c r="N50" s="12"/>
      <c r="O50" s="12"/>
    </row>
    <row r="51" customFormat="false" ht="15" hidden="false" customHeight="false" outlineLevel="0" collapsed="false">
      <c r="A51" s="12"/>
      <c r="B51" s="12"/>
      <c r="C51" s="12"/>
      <c r="D51" s="12"/>
      <c r="E51" s="12"/>
      <c r="F51" s="12"/>
      <c r="G51" s="12"/>
      <c r="H51" s="13"/>
      <c r="I51" s="13"/>
      <c r="J51" s="13"/>
      <c r="K51" s="14" t="str">
        <f aca="false">IF(OR(H51="",I51=""),"",(I51-H51)*1440)</f>
        <v/>
      </c>
      <c r="L51" s="14" t="str">
        <f aca="false">IF(OR(H51="",J51=""),"",(J51-H51)*1440)</f>
        <v/>
      </c>
      <c r="M51" s="12"/>
      <c r="N51" s="12"/>
      <c r="O51" s="12"/>
    </row>
    <row r="52" customFormat="false" ht="15" hidden="false" customHeight="false" outlineLevel="0" collapsed="false">
      <c r="A52" s="12"/>
      <c r="B52" s="12"/>
      <c r="C52" s="12"/>
      <c r="D52" s="12"/>
      <c r="E52" s="12"/>
      <c r="F52" s="12"/>
      <c r="G52" s="12"/>
      <c r="H52" s="13"/>
      <c r="I52" s="13"/>
      <c r="J52" s="13"/>
      <c r="K52" s="14" t="str">
        <f aca="false">IF(OR(H52="",I52=""),"",(I52-H52)*1440)</f>
        <v/>
      </c>
      <c r="L52" s="14" t="str">
        <f aca="false">IF(OR(H52="",J52=""),"",(J52-H52)*1440)</f>
        <v/>
      </c>
      <c r="M52" s="12"/>
      <c r="N52" s="12"/>
      <c r="O52" s="12"/>
    </row>
    <row r="53" customFormat="false" ht="15" hidden="false" customHeight="false" outlineLevel="0" collapsed="false">
      <c r="A53" s="12"/>
      <c r="B53" s="12"/>
      <c r="C53" s="12"/>
      <c r="D53" s="12"/>
      <c r="E53" s="12"/>
      <c r="F53" s="12"/>
      <c r="G53" s="12"/>
      <c r="H53" s="13"/>
      <c r="I53" s="13"/>
      <c r="J53" s="13"/>
      <c r="K53" s="14" t="str">
        <f aca="false">IF(OR(H53="",I53=""),"",(I53-H53)*1440)</f>
        <v/>
      </c>
      <c r="L53" s="14" t="str">
        <f aca="false">IF(OR(H53="",J53=""),"",(J53-H53)*1440)</f>
        <v/>
      </c>
      <c r="M53" s="12"/>
      <c r="N53" s="12"/>
      <c r="O53" s="12"/>
    </row>
  </sheetData>
  <conditionalFormatting sqref="D2:D53">
    <cfRule type="cellIs" priority="2" operator="equal" aboveAverage="0" equalAverage="0" bottom="0" percent="0" rank="0" text="" dxfId="0">
      <formula>"Critical"</formula>
    </cfRule>
    <cfRule type="cellIs" priority="3" operator="equal" aboveAverage="0" equalAverage="0" bottom="0" percent="0" rank="0" text="" dxfId="1">
      <formula>"High"</formula>
    </cfRule>
    <cfRule type="cellIs" priority="4" operator="equal" aboveAverage="0" equalAverage="0" bottom="0" percent="0" rank="0" text="" dxfId="2">
      <formula>"Medium"</formula>
    </cfRule>
    <cfRule type="cellIs" priority="5" operator="equal" aboveAverage="0" equalAverage="0" bottom="0" percent="0" rank="0" text="" dxfId="3">
      <formula>"Low"</formula>
    </cfRule>
  </conditionalFormatting>
  <dataValidations count="4">
    <dataValidation allowBlank="true" errorStyle="stop" operator="between" showDropDown="false" showErrorMessage="false" showInputMessage="false" sqref="B2:B53" type="list">
      <formula1>"Malware,Phishing,Unauthorized Access,Data Breach,DDoS,Insider Threat,Misconfiguration,Other"</formula1>
      <formula2>0</formula2>
    </dataValidation>
    <dataValidation allowBlank="true" errorStyle="stop" operator="between" showDropDown="false" showErrorMessage="false" showInputMessage="false" sqref="D2:D53" type="list">
      <formula1>"Critical,High,Medium,Low"</formula1>
      <formula2>0</formula2>
    </dataValidation>
    <dataValidation allowBlank="true" errorStyle="stop" operator="between" showDropDown="false" showErrorMessage="false" showInputMessage="false" sqref="F2:F53" type="list">
      <formula1>"SIEM,EDR,User Report,Threat Intel,Cloud Security Tool,DLP,Network Monitoring,Internal Audit,Vendor Notification,Other"</formula1>
      <formula2>0</formula2>
    </dataValidation>
    <dataValidation allowBlank="true" errorStyle="stop" operator="between" showDropDown="false" showErrorMessage="false" showInputMessage="false" sqref="G2:G53" type="list">
      <formula1>"Open,In Progress,Contained,Resolved,Closed"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3" min="3" style="0" width="16"/>
    <col collapsed="false" customWidth="true" hidden="false" outlineLevel="0" max="4" min="4" style="0" width="20"/>
    <col collapsed="false" customWidth="true" hidden="false" outlineLevel="0" max="5" min="5" style="0" width="16"/>
  </cols>
  <sheetData>
    <row r="2" customFormat="false" ht="22.05" hidden="false" customHeight="false" outlineLevel="0" collapsed="false">
      <c r="B2" s="1" t="s">
        <v>118</v>
      </c>
    </row>
    <row r="3" customFormat="false" ht="15" hidden="false" customHeight="false" outlineLevel="0" collapsed="false">
      <c r="B3" s="2" t="s">
        <v>119</v>
      </c>
    </row>
    <row r="5" customFormat="false" ht="19.7" hidden="false" customHeight="false" outlineLevel="0" collapsed="false">
      <c r="B5" s="5" t="s">
        <v>120</v>
      </c>
      <c r="C5" s="15" t="n">
        <f aca="false">COUNTA('Incident Log'!A2:A53)</f>
        <v>12</v>
      </c>
      <c r="D5" s="4" t="s">
        <v>121</v>
      </c>
    </row>
    <row r="6" customFormat="false" ht="19.7" hidden="false" customHeight="false" outlineLevel="0" collapsed="false">
      <c r="B6" s="5" t="s">
        <v>122</v>
      </c>
      <c r="C6" s="16" t="n">
        <f aca="false">COUNTIF('Incident Log'!$G$2:$G$53,"Open")+COUNTIF('Incident Log'!$G$2:$G$53,"In Progress")</f>
        <v>2</v>
      </c>
      <c r="D6" s="17" t="s">
        <v>115</v>
      </c>
      <c r="E6" s="18" t="n">
        <f aca="false">COUNTIF('Incident Log'!$G$2:$G$53,"Open")</f>
        <v>1</v>
      </c>
    </row>
    <row r="7" customFormat="false" ht="19.7" hidden="false" customHeight="false" outlineLevel="0" collapsed="false">
      <c r="B7" s="5" t="s">
        <v>123</v>
      </c>
      <c r="C7" s="19" t="n">
        <f aca="false">IFERROR(AVERAGE('Incident Log'!$K$2:$K$53),0)</f>
        <v>29.1818181824515</v>
      </c>
      <c r="D7" s="17" t="s">
        <v>78</v>
      </c>
      <c r="E7" s="18" t="n">
        <f aca="false">COUNTIF('Incident Log'!$G$2:$G$53,"In Progress")</f>
        <v>1</v>
      </c>
    </row>
    <row r="8" customFormat="false" ht="19.7" hidden="false" customHeight="false" outlineLevel="0" collapsed="false">
      <c r="B8" s="5" t="s">
        <v>124</v>
      </c>
      <c r="C8" s="19" t="n">
        <f aca="false">IFERROR(AVERAGE('Incident Log'!$L$2:$L$53),0)</f>
        <v>157.888888883713</v>
      </c>
      <c r="D8" s="17" t="s">
        <v>87</v>
      </c>
      <c r="E8" s="18" t="n">
        <f aca="false">COUNTIF('Incident Log'!$G$2:$G$53,"Contained")</f>
        <v>1</v>
      </c>
    </row>
    <row r="9" customFormat="false" ht="15" hidden="false" customHeight="false" outlineLevel="0" collapsed="false">
      <c r="D9" s="17" t="s">
        <v>36</v>
      </c>
      <c r="E9" s="18" t="n">
        <f aca="false">COUNTIF('Incident Log'!$G$2:$G$53,"Resolved")</f>
        <v>8</v>
      </c>
    </row>
    <row r="10" customFormat="false" ht="15" hidden="false" customHeight="false" outlineLevel="0" collapsed="false">
      <c r="D10" s="17" t="s">
        <v>109</v>
      </c>
      <c r="E10" s="18" t="n">
        <f aca="false">COUNTIF('Incident Log'!$G$2:$G$53,"Closed")</f>
        <v>1</v>
      </c>
    </row>
    <row r="11" customFormat="false" ht="16.15" hidden="false" customHeight="false" outlineLevel="0" collapsed="false">
      <c r="B11" s="4" t="s">
        <v>125</v>
      </c>
    </row>
    <row r="12" customFormat="false" ht="15" hidden="false" customHeight="false" outlineLevel="0" collapsed="false">
      <c r="B12" s="20" t="s">
        <v>10</v>
      </c>
      <c r="C12" s="20" t="s">
        <v>126</v>
      </c>
      <c r="D12" s="20" t="s">
        <v>127</v>
      </c>
      <c r="E12" s="20" t="s">
        <v>128</v>
      </c>
    </row>
    <row r="13" customFormat="false" ht="15" hidden="false" customHeight="false" outlineLevel="0" collapsed="false">
      <c r="B13" s="21" t="s">
        <v>43</v>
      </c>
      <c r="C13" s="22" t="n">
        <f aca="false">COUNTIF('Incident Log'!$D$2:$D$53,"Critical")</f>
        <v>4</v>
      </c>
      <c r="D13" s="23" t="n">
        <f aca="false">IFERROR(AVERAGEIFS('Incident Log'!$K$2:$K$53,'Incident Log'!$D$2:$D$53,"Critical"),0)</f>
        <v>19.7500000064</v>
      </c>
      <c r="E13" s="23" t="n">
        <f aca="false">IFERROR(AVERAGEIFS('Incident Log'!$L$2:$L$53,'Incident Log'!$D$2:$D$53,"Critical"),0)</f>
        <v>251.5</v>
      </c>
    </row>
    <row r="14" customFormat="false" ht="15" hidden="false" customHeight="false" outlineLevel="0" collapsed="false">
      <c r="B14" s="21" t="s">
        <v>33</v>
      </c>
      <c r="C14" s="22" t="n">
        <f aca="false">COUNTIF('Incident Log'!$D$2:$D$53,"High")</f>
        <v>5</v>
      </c>
      <c r="D14" s="23" t="n">
        <f aca="false">IFERROR(AVERAGEIFS('Incident Log'!$K$2:$K$53,'Incident Log'!$D$2:$D$53,"High"),0)</f>
        <v>19.2499999953417</v>
      </c>
      <c r="E14" s="23" t="n">
        <f aca="false">IFERROR(AVERAGEIFS('Incident Log'!$L$2:$L$53,'Incident Log'!$D$2:$D$53,"High"),0)</f>
        <v>134.499999988354</v>
      </c>
    </row>
    <row r="15" customFormat="false" ht="15" hidden="false" customHeight="false" outlineLevel="0" collapsed="false">
      <c r="B15" s="21" t="s">
        <v>52</v>
      </c>
      <c r="C15" s="22" t="n">
        <f aca="false">COUNTIF('Incident Log'!$D$2:$D$53,"Medium")</f>
        <v>3</v>
      </c>
      <c r="D15" s="23" t="n">
        <f aca="false">IFERROR(AVERAGEIFS('Incident Log'!$K$2:$K$53,'Incident Log'!$D$2:$D$53,"Medium"),0)</f>
        <v>55</v>
      </c>
      <c r="E15" s="23" t="n">
        <f aca="false">IFERROR(AVERAGEIFS('Incident Log'!$L$2:$L$53,'Incident Log'!$D$2:$D$53,"Medium"),0)</f>
        <v>126.666666666667</v>
      </c>
    </row>
    <row r="16" customFormat="false" ht="15" hidden="false" customHeight="false" outlineLevel="0" collapsed="false">
      <c r="B16" s="21" t="s">
        <v>129</v>
      </c>
      <c r="C16" s="22" t="n">
        <f aca="false">COUNTIF('Incident Log'!$D$2:$D$53,"Low")</f>
        <v>0</v>
      </c>
      <c r="D16" s="23" t="n">
        <f aca="false">IFERROR(AVERAGEIFS('Incident Log'!$K$2:$K$53,'Incident Log'!$D$2:$D$53,"Low"),0)</f>
        <v>0</v>
      </c>
      <c r="E16" s="23" t="n">
        <f aca="false">IFERROR(AVERAGEIFS('Incident Log'!$L$2:$L$53,'Incident Log'!$D$2:$D$53,"Low"),0)</f>
        <v>0</v>
      </c>
    </row>
    <row r="19" customFormat="false" ht="16.15" hidden="false" customHeight="false" outlineLevel="0" collapsed="false">
      <c r="B19" s="4" t="s">
        <v>130</v>
      </c>
    </row>
    <row r="20" customFormat="false" ht="15" hidden="false" customHeight="false" outlineLevel="0" collapsed="false">
      <c r="B20" s="17" t="s">
        <v>41</v>
      </c>
      <c r="C20" s="18" t="n">
        <f aca="false">COUNTIF('Incident Log'!$B$2:$B$53,"Malware")</f>
        <v>2</v>
      </c>
    </row>
    <row r="21" customFormat="false" ht="15" hidden="false" customHeight="false" outlineLevel="0" collapsed="false">
      <c r="B21" s="17" t="s">
        <v>31</v>
      </c>
      <c r="C21" s="18" t="n">
        <f aca="false">COUNTIF('Incident Log'!$B$2:$B$53,"Phishing")</f>
        <v>2</v>
      </c>
    </row>
    <row r="22" customFormat="false" ht="15" hidden="false" customHeight="false" outlineLevel="0" collapsed="false">
      <c r="B22" s="17" t="s">
        <v>50</v>
      </c>
      <c r="C22" s="18" t="n">
        <f aca="false">COUNTIF('Incident Log'!$B$2:$B$53,"Unauthorized Access")</f>
        <v>2</v>
      </c>
    </row>
    <row r="23" customFormat="false" ht="15" hidden="false" customHeight="false" outlineLevel="0" collapsed="false">
      <c r="B23" s="17" t="s">
        <v>83</v>
      </c>
      <c r="C23" s="18" t="n">
        <f aca="false">COUNTIF('Incident Log'!$B$2:$B$53,"Data Breach")</f>
        <v>2</v>
      </c>
    </row>
    <row r="24" customFormat="false" ht="15" hidden="false" customHeight="false" outlineLevel="0" collapsed="false">
      <c r="B24" s="17" t="s">
        <v>66</v>
      </c>
      <c r="C24" s="18" t="n">
        <f aca="false">COUNTIF('Incident Log'!$B$2:$B$53,"DDoS")</f>
        <v>1</v>
      </c>
    </row>
    <row r="25" customFormat="false" ht="15" hidden="false" customHeight="false" outlineLevel="0" collapsed="false">
      <c r="B25" s="17" t="s">
        <v>74</v>
      </c>
      <c r="C25" s="18" t="n">
        <f aca="false">COUNTIF('Incident Log'!$B$2:$B$53,"Insider Threat")</f>
        <v>1</v>
      </c>
    </row>
    <row r="26" customFormat="false" ht="15" hidden="false" customHeight="false" outlineLevel="0" collapsed="false">
      <c r="B26" s="17" t="s">
        <v>58</v>
      </c>
      <c r="C26" s="18" t="n">
        <f aca="false">COUNTIF('Incident Log'!$B$2:$B$53,"Misconfiguration")</f>
        <v>2</v>
      </c>
    </row>
    <row r="27" customFormat="false" ht="15" hidden="false" customHeight="false" outlineLevel="0" collapsed="false">
      <c r="B27" s="17" t="s">
        <v>131</v>
      </c>
      <c r="C27" s="18" t="n">
        <f aca="false">COUNTIF('Incident Log'!$B$2:$B$53,"Other")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2026-08-05T11:28:02Z</dcterms:created>
  <dc:creator>openpyxl</dc:creator>
  <dc:description/>
  <dc:language>en-US</dc:language>
  <cp:lastModifiedBy/>
  <dcterms:modified xsi:type="dcterms:W3CDTF">2026-08-05T14:28:03Z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