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 Me" sheetId="1" state="visible" r:id="rId3"/>
    <sheet name="Risk Register" sheetId="2" state="visible" r:id="rId4"/>
    <sheet name="Heat Map" sheetId="3" state="visible" r:id="rId5"/>
    <sheet name="Dashboard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<sst xmlns="http://schemas.openxmlformats.org/spreadsheetml/2006/main" count="151" uniqueCount="123">
  <si>
    <t xml:space="preserve">Risk Register and Heat Map</t>
  </si>
  <si>
    <t xml:space="preserve">A free tool from CyberAbeer, cyberabeer.com</t>
  </si>
  <si>
    <t xml:space="preserve">This workbook gives you a working risk register in minutes: score risks by likelihood and impact, see them plotted on a heat map, and track treatment through to a residual score, without setting up software or a subscription.</t>
  </si>
  <si>
    <t xml:space="preserve">How to use this workbook</t>
  </si>
  <si>
    <t xml:space="preserve">1. Open the Risk Register tab. Replace the 10 sample rows with your own risks, or add rows below them.</t>
  </si>
  <si>
    <t xml:space="preserve">2. Fill in the columns shaded light yellow: Reference, Risk, Category, Description, Owner, Likelihood, Impact, Treatment, and the residual (post-treatment) scores.</t>
  </si>
  <si>
    <t xml:space="preserve">3. Inherent Score, Inherent Rating, Residual Score, and Residual Rating calculate automatically. Do not type into those columns.</t>
  </si>
  <si>
    <t xml:space="preserve">4. Open the Heat Map tab to see how your risks are distributed across likelihood and impact, and the Dashboard tab for a one-page summary by status and category.</t>
  </si>
  <si>
    <t xml:space="preserve">5. Save a copy before you start, and update review dates as risks are reassessed.</t>
  </si>
  <si>
    <t xml:space="preserve">Scoring legend</t>
  </si>
  <si>
    <t xml:space="preserve">Likelihood and Impact are each scored 1 to 5. The score for a risk is Likelihood x Impact, from 1 (lowest) to 25 (highest).</t>
  </si>
  <si>
    <t xml:space="preserve">Score</t>
  </si>
  <si>
    <t xml:space="preserve">Rating</t>
  </si>
  <si>
    <t xml:space="preserve">What it means</t>
  </si>
  <si>
    <t xml:space="preserve">1 to 4</t>
  </si>
  <si>
    <t xml:space="preserve">Low</t>
  </si>
  <si>
    <t xml:space="preserve">Accept and monitor at routine review cycles.</t>
  </si>
  <si>
    <t xml:space="preserve">5 to 9</t>
  </si>
  <si>
    <t xml:space="preserve">Medium</t>
  </si>
  <si>
    <t xml:space="preserve">Assign an owner and a treatment plan with a realistic timeline.</t>
  </si>
  <si>
    <t xml:space="preserve">10 to 15</t>
  </si>
  <si>
    <t xml:space="preserve">High</t>
  </si>
  <si>
    <t xml:space="preserve">Requires active treatment and regular management visibility.</t>
  </si>
  <si>
    <t xml:space="preserve">16 to 25</t>
  </si>
  <si>
    <t xml:space="preserve">Critical</t>
  </si>
  <si>
    <t xml:space="preserve">Escalate immediately; treat as a priority for leadership.</t>
  </si>
  <si>
    <t xml:space="preserve">This tool is provided free as part of CyberAbeer's practical GRC resources. It is a starting framework, not a substitute for a formal risk assessment methodology or legal, security, or compliance advice.</t>
  </si>
  <si>
    <t xml:space="preserve">Ref</t>
  </si>
  <si>
    <t xml:space="preserve">Risk</t>
  </si>
  <si>
    <t xml:space="preserve">Category</t>
  </si>
  <si>
    <t xml:space="preserve">Description</t>
  </si>
  <si>
    <t xml:space="preserve">Owner</t>
  </si>
  <si>
    <t xml:space="preserve">Likelihood (1-5)</t>
  </si>
  <si>
    <t xml:space="preserve">Impact (1-5)</t>
  </si>
  <si>
    <t xml:space="preserve">Inherent Score</t>
  </si>
  <si>
    <t xml:space="preserve">Inherent Rating</t>
  </si>
  <si>
    <t xml:space="preserve">Treatment</t>
  </si>
  <si>
    <t xml:space="preserve">Residual Likelihood (1-5)</t>
  </si>
  <si>
    <t xml:space="preserve">Residual Impact (1-5)</t>
  </si>
  <si>
    <t xml:space="preserve">Residual Score</t>
  </si>
  <si>
    <t xml:space="preserve">Residual Rating</t>
  </si>
  <si>
    <t xml:space="preserve">Status</t>
  </si>
  <si>
    <t xml:space="preserve">Next Review</t>
  </si>
  <si>
    <t xml:space="preserve">R-01</t>
  </si>
  <si>
    <t xml:space="preserve">Ransomware attack on file servers</t>
  </si>
  <si>
    <t xml:space="preserve">Information Security</t>
  </si>
  <si>
    <t xml:space="preserve">Malicious encryption of shared drives via phishing-delivered payload, halting operations.</t>
  </si>
  <si>
    <t xml:space="preserve">IT Security Manager</t>
  </si>
  <si>
    <t xml:space="preserve">Mitigate</t>
  </si>
  <si>
    <t xml:space="preserve">Open</t>
  </si>
  <si>
    <t xml:space="preserve">2026-09-15</t>
  </si>
  <si>
    <t xml:space="preserve">R-02</t>
  </si>
  <si>
    <t xml:space="preserve">Third-party vendor data breach</t>
  </si>
  <si>
    <t xml:space="preserve">Third Party</t>
  </si>
  <si>
    <t xml:space="preserve">A cloud vendor holding customer data suffers a breach that exposes our records.</t>
  </si>
  <si>
    <t xml:space="preserve">Procurement Lead</t>
  </si>
  <si>
    <t xml:space="preserve">2026-10-01</t>
  </si>
  <si>
    <t xml:space="preserve">R-03</t>
  </si>
  <si>
    <t xml:space="preserve">Unpatched critical vulnerability exploited</t>
  </si>
  <si>
    <t xml:space="preserve">A known CVE on an internet-facing system remains unpatched past SLA and is exploited.</t>
  </si>
  <si>
    <t xml:space="preserve">IT Operations</t>
  </si>
  <si>
    <t xml:space="preserve">Treated</t>
  </si>
  <si>
    <t xml:space="preserve">2026-08-20</t>
  </si>
  <si>
    <t xml:space="preserve">R-04</t>
  </si>
  <si>
    <t xml:space="preserve">Phishing leads to credential compromise</t>
  </si>
  <si>
    <t xml:space="preserve">Employee clicks a phishing link and reuses a password across corporate systems.</t>
  </si>
  <si>
    <t xml:space="preserve">CISO</t>
  </si>
  <si>
    <t xml:space="preserve">Monitoring</t>
  </si>
  <si>
    <t xml:space="preserve">2026-09-01</t>
  </si>
  <si>
    <t xml:space="preserve">R-05</t>
  </si>
  <si>
    <t xml:space="preserve">Insider misuse of privileged access</t>
  </si>
  <si>
    <t xml:space="preserve">Operational</t>
  </si>
  <si>
    <t xml:space="preserve">A privileged user accesses or exports data outside their job responsibilities.</t>
  </si>
  <si>
    <t xml:space="preserve">HR and IT Security</t>
  </si>
  <si>
    <t xml:space="preserve">2026-11-05</t>
  </si>
  <si>
    <t xml:space="preserve">R-06</t>
  </si>
  <si>
    <t xml:space="preserve">Cloud storage misconfiguration exposes data</t>
  </si>
  <si>
    <t xml:space="preserve">A storage bucket or database is left publicly accessible due to a configuration error.</t>
  </si>
  <si>
    <t xml:space="preserve">Cloud Engineering Lead</t>
  </si>
  <si>
    <t xml:space="preserve">2026-08-30</t>
  </si>
  <si>
    <t xml:space="preserve">R-07</t>
  </si>
  <si>
    <t xml:space="preserve">Regulatory non-compliance fine</t>
  </si>
  <si>
    <t xml:space="preserve">Compliance</t>
  </si>
  <si>
    <t xml:space="preserve">Failure to meet a data protection or industry regulation results in a financial penalty.</t>
  </si>
  <si>
    <t xml:space="preserve">Compliance Officer</t>
  </si>
  <si>
    <t xml:space="preserve">Accept</t>
  </si>
  <si>
    <t xml:space="preserve">2026-12-01</t>
  </si>
  <si>
    <t xml:space="preserve">R-08</t>
  </si>
  <si>
    <t xml:space="preserve">Business continuity plan failure during outage</t>
  </si>
  <si>
    <t xml:space="preserve">A major system outage occurs and the recovery plan does not meet the recovery time objective.</t>
  </si>
  <si>
    <t xml:space="preserve">Business Continuity Manager</t>
  </si>
  <si>
    <t xml:space="preserve">2026-10-15</t>
  </si>
  <si>
    <t xml:space="preserve">R-09</t>
  </si>
  <si>
    <t xml:space="preserve">Loss of key personnel with critical knowledge</t>
  </si>
  <si>
    <t xml:space="preserve">Strategic</t>
  </si>
  <si>
    <t xml:space="preserve">Departure of a specialist staff member with undocumented processes disrupts operations.</t>
  </si>
  <si>
    <t xml:space="preserve">People Operations</t>
  </si>
  <si>
    <t xml:space="preserve">2026-09-20</t>
  </si>
  <si>
    <t xml:space="preserve">R-10</t>
  </si>
  <si>
    <t xml:space="preserve">Weak access control on legacy application</t>
  </si>
  <si>
    <t xml:space="preserve">A legacy system lacks role-based access control, allowing broader access than required.</t>
  </si>
  <si>
    <t xml:space="preserve">Application Owner</t>
  </si>
  <si>
    <t xml:space="preserve">2026-09-25</t>
  </si>
  <si>
    <t xml:space="preserve">Inherent Risk Heat Map</t>
  </si>
  <si>
    <t xml:space="preserve">Count of risks by likelihood and impact, from the Risk Register tab (Inherent scores).</t>
  </si>
  <si>
    <t xml:space="preserve">Impact</t>
  </si>
  <si>
    <t xml:space="preserve">Likelihood</t>
  </si>
  <si>
    <t xml:space="preserve">Each cell shows how many risks currently sit at that likelihood and impact combination.</t>
  </si>
  <si>
    <t xml:space="preserve">Risk count by inherent rating</t>
  </si>
  <si>
    <t xml:space="preserve">Critical (16-25)</t>
  </si>
  <si>
    <t xml:space="preserve">High (10-15)</t>
  </si>
  <si>
    <t xml:space="preserve">Medium (5-9)</t>
  </si>
  <si>
    <t xml:space="preserve">Low (1-4)</t>
  </si>
  <si>
    <t xml:space="preserve">Risk Register Dashboard</t>
  </si>
  <si>
    <t xml:space="preserve">Live summary calculated from the Risk Register tab.</t>
  </si>
  <si>
    <t xml:space="preserve">Total risks logged</t>
  </si>
  <si>
    <t xml:space="preserve">By status</t>
  </si>
  <si>
    <t xml:space="preserve">High or Critical (residual)</t>
  </si>
  <si>
    <t xml:space="preserve">Open risks</t>
  </si>
  <si>
    <t xml:space="preserve">Closed</t>
  </si>
  <si>
    <t xml:space="preserve">By category</t>
  </si>
  <si>
    <t xml:space="preserve">Financial</t>
  </si>
  <si>
    <t xml:space="preserve">Privacy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</si>
</sst>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yyyy\-mm\-dd"/>
  </numFmts>
  <fonts count="1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1B2A4A"/>
      <name val="Arial"/>
      <family val="0"/>
      <charset val="1"/>
    </font>
    <font>
      <sz val="11"/>
      <color rgb="FF4B5563"/>
      <name val="Arial"/>
      <family val="0"/>
      <charset val="1"/>
    </font>
    <font>
      <sz val="10.5"/>
      <name val="Arial"/>
      <family val="0"/>
      <charset val="1"/>
    </font>
    <font>
      <b val="true"/>
      <sz val="13"/>
      <color rgb="FF1B2A4A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i val="true"/>
      <sz val="9.5"/>
      <color rgb="FF6B7280"/>
      <name val="Arial"/>
      <family val="0"/>
      <charset val="1"/>
    </font>
    <font>
      <b val="true"/>
      <sz val="10.5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16"/>
      <color rgb="FF1B2A4A"/>
      <name val="Arial"/>
      <family val="0"/>
      <charset val="1"/>
    </font>
    <font>
      <b val="true"/>
      <sz val="16"/>
      <color rgb="FFC0392B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1B2A4A"/>
        <bgColor rgb="FF003366"/>
      </patternFill>
    </fill>
    <fill>
      <patternFill patternType="solid">
        <fgColor rgb="FFC6E0B4"/>
        <bgColor rgb="FFD1D5DB"/>
      </patternFill>
    </fill>
    <fill>
      <patternFill patternType="solid">
        <fgColor rgb="FFFFE699"/>
        <bgColor rgb="FFFFF9C4"/>
      </patternFill>
    </fill>
    <fill>
      <patternFill patternType="solid">
        <fgColor rgb="FFF4B6B6"/>
        <bgColor rgb="FFFF99CC"/>
      </patternFill>
    </fill>
    <fill>
      <patternFill patternType="solid">
        <fgColor rgb="FFE06666"/>
        <bgColor rgb="FFFF6600"/>
      </patternFill>
    </fill>
    <fill>
      <patternFill patternType="solid">
        <fgColor rgb="FFFFF9C4"/>
        <bgColor rgb="FFF9F9F9"/>
      </patternFill>
    </fill>
    <fill>
      <patternFill patternType="solid">
        <fgColor rgb="FFF3F4F6"/>
        <bgColor rgb="FFF9F9F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5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6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7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8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6" fillId="7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7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8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7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ill>
        <patternFill>
          <bgColor rgb="FFE06666"/>
        </patternFill>
      </fill>
    </dxf>
    <dxf>
      <fill>
        <patternFill>
          <bgColor rgb="FFF4B6B6"/>
        </patternFill>
      </fill>
    </dxf>
    <dxf>
      <fill>
        <patternFill>
          <bgColor rgb="FFFFE699"/>
        </patternFill>
      </fill>
    </dxf>
    <dxf>
      <fill>
        <patternFill>
          <bgColor rgb="FFC6E0B4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78787"/>
      <rgbColor rgb="FF9999FF"/>
      <rgbColor rgb="FF993366"/>
      <rgbColor rgb="FFFFF9C4"/>
      <rgbColor rgb="FFF3F4F6"/>
      <rgbColor rgb="FF660066"/>
      <rgbColor rgb="FFE06666"/>
      <rgbColor rgb="FF0066CC"/>
      <rgbColor rgb="FFD1D5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9F9F9"/>
      <rgbColor rgb="FFC6E0B4"/>
      <rgbColor rgb="FFFFE699"/>
      <rgbColor rgb="FF99CCFF"/>
      <rgbColor rgb="FFFF99CC"/>
      <rgbColor rgb="FFCC99FF"/>
      <rgbColor rgb="FFF4B6B6"/>
      <rgbColor rgb="FF4F81BD"/>
      <rgbColor rgb="FF33CCCC"/>
      <rgbColor rgb="FF99CC00"/>
      <rgbColor rgb="FFFFCC00"/>
      <rgbColor rgb="FFFF9900"/>
      <rgbColor rgb="FFFF6600"/>
      <rgbColor rgb="FF6B7280"/>
      <rgbColor rgb="FF969696"/>
      <rgbColor rgb="FF003366"/>
      <rgbColor rgb="FF339966"/>
      <rgbColor rgb="FF003300"/>
      <rgbColor rgb="FF333300"/>
      <rgbColor rgb="FFC0392B"/>
      <rgbColor rgb="FF993366"/>
      <rgbColor rgb="FF4B5563"/>
      <rgbColor rgb="FF1B2A4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charts/_rels/chart1.xml.rels><?xml version="1.0" encoding="UTF-8"?>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style val="10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sz="1800" b="1" u="none" strike="noStrike">
                <a:solidFill>
                  <a:srgbClr val="000000"/>
                </a:solidFill>
                <a:uFillTx/>
                <a:latin typeface="Calibri"/>
              </a:rPr>
              <a:t>Risks by category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1260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0">
                  <a:solidFill>
                    <a:srgbClr val="F9F9F9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Dashboard!$B$11:$B$17</c:f>
              <c:strCache>
                <c:ptCount val="7"/>
                <c:pt idx="0">
                  <c:v>Information Security</c:v>
                </c:pt>
                <c:pt idx="1">
                  <c:v>Operational</c:v>
                </c:pt>
                <c:pt idx="2">
                  <c:v>Compliance</c:v>
                </c:pt>
                <c:pt idx="3">
                  <c:v>Financial</c:v>
                </c:pt>
                <c:pt idx="4">
                  <c:v>Strategic</c:v>
                </c:pt>
                <c:pt idx="5">
                  <c:v>Third Party</c:v>
                </c:pt>
                <c:pt idx="6">
                  <c:v>Privacy</c:v>
                </c:pt>
              </c:strCache>
            </c:strRef>
          </c:cat>
          <c:val>
            <c:numRef>
              <c:f>Dashboard!$C$11:$C$17</c:f>
              <c:numCache>
                <c:formatCode>General</c:formatCode>
                <c:ptCount val="7"/>
                <c:pt idx="0">
                  <c:v>5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</c:numCache>
            </c:numRef>
          </c:val>
        </c:ser>
        <c:gapWidth val="150"/>
        <c:overlap val="0"/>
        <c:axId val="76644266"/>
        <c:axId val="68707211"/>
      </c:barChart>
      <c:catAx>
        <c:axId val="7664426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68707211"/>
        <c:crosses val="autoZero"/>
        <c:auto val="1"/>
        <c:lblAlgn val="ctr"/>
        <c:lblOffset val="100"/>
        <c:noMultiLvlLbl val="0"/>
      </c:catAx>
      <c:valAx>
        <c:axId val="68707211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Count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76644266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/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9</xdr:row>
      <xdr:rowOff>0</xdr:rowOff>
    </xdr:from>
    <xdr:to>
      <xdr:col>9</xdr:col>
      <xdr:colOff>71280</xdr:colOff>
      <xdr:row>24</xdr:row>
      <xdr:rowOff>7560</xdr:rowOff>
    </xdr:to>
    <xdr:graphicFrame>
      <xdr:nvGraphicFramePr>
        <xdr:cNvPr id="1" name="Chart 1"/>
        <xdr:cNvGraphicFramePr/>
      </xdr:nvGraphicFramePr>
      <xdr:xfrm>
        <a:off x="3453840" y="1983240"/>
        <a:ext cx="5759640" cy="287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D2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00"/>
    <col collapsed="false" customWidth="true" hidden="false" outlineLevel="0" max="3" min="3" style="0" width="14"/>
    <col collapsed="false" customWidth="true" hidden="false" outlineLevel="0" max="4" min="4" style="0" width="60"/>
  </cols>
  <sheetData>
    <row r="2" customFormat="false" ht="22.05" hidden="false" customHeight="fals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5" customFormat="false" ht="39.75" hidden="false" customHeight="true" outlineLevel="0" collapsed="false">
      <c r="B5" s="3" t="s">
        <v>2</v>
      </c>
    </row>
    <row r="7" customFormat="false" ht="16.15" hidden="false" customHeight="false" outlineLevel="0" collapsed="false">
      <c r="B7" s="4" t="s">
        <v>3</v>
      </c>
    </row>
    <row r="8" customFormat="false" ht="18" hidden="false" customHeight="true" outlineLevel="0" collapsed="false">
      <c r="B8" s="3" t="s">
        <v>4</v>
      </c>
    </row>
    <row r="9" customFormat="false" ht="18" hidden="false" customHeight="true" outlineLevel="0" collapsed="false">
      <c r="B9" s="3" t="s">
        <v>5</v>
      </c>
    </row>
    <row r="10" customFormat="false" ht="18" hidden="false" customHeight="true" outlineLevel="0" collapsed="false">
      <c r="B10" s="3" t="s">
        <v>6</v>
      </c>
    </row>
    <row r="11" customFormat="false" ht="18" hidden="false" customHeight="true" outlineLevel="0" collapsed="false">
      <c r="B11" s="3" t="s">
        <v>7</v>
      </c>
    </row>
    <row r="12" customFormat="false" ht="18" hidden="false" customHeight="true" outlineLevel="0" collapsed="false">
      <c r="B12" s="3" t="s">
        <v>8</v>
      </c>
    </row>
    <row r="14" customFormat="false" ht="16.15" hidden="false" customHeight="false" outlineLevel="0" collapsed="false">
      <c r="B14" s="4" t="s">
        <v>9</v>
      </c>
    </row>
    <row r="16" customFormat="false" ht="25.35" hidden="false" customHeight="false" outlineLevel="0" collapsed="false">
      <c r="B16" s="5" t="s">
        <v>10</v>
      </c>
    </row>
    <row r="18" customFormat="false" ht="15" hidden="false" customHeight="false" outlineLevel="0" collapsed="false">
      <c r="B18" s="6" t="s">
        <v>11</v>
      </c>
      <c r="C18" s="6" t="s">
        <v>12</v>
      </c>
      <c r="D18" s="6" t="s">
        <v>13</v>
      </c>
    </row>
    <row r="19" customFormat="false" ht="15" hidden="false" customHeight="false" outlineLevel="0" collapsed="false">
      <c r="B19" s="7" t="s">
        <v>14</v>
      </c>
      <c r="C19" s="7" t="s">
        <v>15</v>
      </c>
      <c r="D19" s="7" t="s">
        <v>16</v>
      </c>
    </row>
    <row r="20" customFormat="false" ht="15" hidden="false" customHeight="false" outlineLevel="0" collapsed="false">
      <c r="B20" s="8" t="s">
        <v>17</v>
      </c>
      <c r="C20" s="8" t="s">
        <v>18</v>
      </c>
      <c r="D20" s="8" t="s">
        <v>19</v>
      </c>
    </row>
    <row r="21" customFormat="false" ht="15" hidden="false" customHeight="false" outlineLevel="0" collapsed="false">
      <c r="B21" s="9" t="s">
        <v>20</v>
      </c>
      <c r="C21" s="9" t="s">
        <v>21</v>
      </c>
      <c r="D21" s="9" t="s">
        <v>22</v>
      </c>
    </row>
    <row r="22" customFormat="false" ht="15" hidden="false" customHeight="false" outlineLevel="0" collapsed="false">
      <c r="B22" s="10" t="s">
        <v>23</v>
      </c>
      <c r="C22" s="10" t="s">
        <v>24</v>
      </c>
      <c r="D22" s="10" t="s">
        <v>25</v>
      </c>
    </row>
    <row r="25" customFormat="false" ht="23.85" hidden="false" customHeight="false" outlineLevel="0" collapsed="false">
      <c r="B25" s="11" t="s">
        <v>26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5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30"/>
    <col collapsed="false" customWidth="true" hidden="false" outlineLevel="0" max="3" min="3" style="0" width="18"/>
    <col collapsed="false" customWidth="true" hidden="false" outlineLevel="0" max="4" min="4" style="0" width="42"/>
    <col collapsed="false" customWidth="true" hidden="false" outlineLevel="0" max="5" min="5" style="0" width="16"/>
    <col collapsed="false" customWidth="true" hidden="false" outlineLevel="0" max="6" min="6" style="0" width="14"/>
    <col collapsed="false" customWidth="true" hidden="false" outlineLevel="0" max="7" min="7" style="0" width="12"/>
    <col collapsed="false" customWidth="true" hidden="false" outlineLevel="0" max="8" min="8" style="0" width="13"/>
    <col collapsed="false" customWidth="true" hidden="false" outlineLevel="0" max="9" min="9" style="0" width="14"/>
    <col collapsed="false" customWidth="true" hidden="false" outlineLevel="0" max="10" min="10" style="0" width="13"/>
    <col collapsed="false" customWidth="true" hidden="false" outlineLevel="0" max="11" min="11" style="0" width="16"/>
    <col collapsed="false" customWidth="true" hidden="false" outlineLevel="0" max="12" min="12" style="0" width="15"/>
    <col collapsed="false" customWidth="true" hidden="false" outlineLevel="0" max="13" min="13" style="0" width="13"/>
    <col collapsed="false" customWidth="true" hidden="false" outlineLevel="0" max="14" min="14" style="0" width="14"/>
    <col collapsed="false" customWidth="true" hidden="false" outlineLevel="0" max="16" min="15" style="0" width="13"/>
  </cols>
  <sheetData>
    <row r="1" customFormat="false" ht="31.5" hidden="false" customHeight="true" outlineLevel="0" collapsed="false">
      <c r="A1" s="12" t="s">
        <v>27</v>
      </c>
      <c r="B1" s="12" t="s">
        <v>28</v>
      </c>
      <c r="C1" s="12" t="s">
        <v>29</v>
      </c>
      <c r="D1" s="12" t="s">
        <v>30</v>
      </c>
      <c r="E1" s="12" t="s">
        <v>31</v>
      </c>
      <c r="F1" s="12" t="s">
        <v>32</v>
      </c>
      <c r="G1" s="12" t="s">
        <v>33</v>
      </c>
      <c r="H1" s="12" t="s">
        <v>34</v>
      </c>
      <c r="I1" s="12" t="s">
        <v>35</v>
      </c>
      <c r="J1" s="12" t="s">
        <v>36</v>
      </c>
      <c r="K1" s="12" t="s">
        <v>37</v>
      </c>
      <c r="L1" s="12" t="s">
        <v>38</v>
      </c>
      <c r="M1" s="12" t="s">
        <v>39</v>
      </c>
      <c r="N1" s="12" t="s">
        <v>40</v>
      </c>
      <c r="O1" s="12" t="s">
        <v>41</v>
      </c>
      <c r="P1" s="12" t="s">
        <v>42</v>
      </c>
    </row>
    <row r="2" customFormat="false" ht="30" hidden="false" customHeight="true" outlineLevel="0" collapsed="false">
      <c r="A2" s="13" t="s">
        <v>43</v>
      </c>
      <c r="B2" s="13" t="s">
        <v>44</v>
      </c>
      <c r="C2" s="13" t="s">
        <v>45</v>
      </c>
      <c r="D2" s="13" t="s">
        <v>46</v>
      </c>
      <c r="E2" s="13" t="s">
        <v>47</v>
      </c>
      <c r="F2" s="13" t="n">
        <v>3</v>
      </c>
      <c r="G2" s="13" t="n">
        <v>5</v>
      </c>
      <c r="H2" s="14" t="n">
        <f aca="false">F2*G2</f>
        <v>15</v>
      </c>
      <c r="I2" s="14" t="str">
        <f aca="false">IF(H2="","",IF(H2&gt;=16,"Critical",IF(H2&gt;=10,"High",IF(H2&gt;=5,"Medium","Low"))))</f>
        <v>High</v>
      </c>
      <c r="J2" s="13" t="s">
        <v>48</v>
      </c>
      <c r="K2" s="13" t="n">
        <v>2</v>
      </c>
      <c r="L2" s="13" t="n">
        <v>4</v>
      </c>
      <c r="M2" s="14" t="n">
        <f aca="false">K2*L2</f>
        <v>8</v>
      </c>
      <c r="N2" s="14" t="str">
        <f aca="false">IF(M2="","",IF(M2&gt;=16,"Critical",IF(M2&gt;=10,"High",IF(M2&gt;=5,"Medium","Low"))))</f>
        <v>Medium</v>
      </c>
      <c r="O2" s="13" t="s">
        <v>49</v>
      </c>
      <c r="P2" s="15" t="s">
        <v>50</v>
      </c>
    </row>
    <row r="3" customFormat="false" ht="30" hidden="false" customHeight="true" outlineLevel="0" collapsed="false">
      <c r="A3" s="13" t="s">
        <v>51</v>
      </c>
      <c r="B3" s="13" t="s">
        <v>52</v>
      </c>
      <c r="C3" s="13" t="s">
        <v>53</v>
      </c>
      <c r="D3" s="13" t="s">
        <v>54</v>
      </c>
      <c r="E3" s="13" t="s">
        <v>55</v>
      </c>
      <c r="F3" s="13" t="n">
        <v>3</v>
      </c>
      <c r="G3" s="13" t="n">
        <v>4</v>
      </c>
      <c r="H3" s="14" t="n">
        <f aca="false">F3*G3</f>
        <v>12</v>
      </c>
      <c r="I3" s="14" t="str">
        <f aca="false">IF(H3="","",IF(H3&gt;=16,"Critical",IF(H3&gt;=10,"High",IF(H3&gt;=5,"Medium","Low"))))</f>
        <v>High</v>
      </c>
      <c r="J3" s="13" t="s">
        <v>48</v>
      </c>
      <c r="K3" s="13" t="n">
        <v>2</v>
      </c>
      <c r="L3" s="13" t="n">
        <v>3</v>
      </c>
      <c r="M3" s="14" t="n">
        <f aca="false">K3*L3</f>
        <v>6</v>
      </c>
      <c r="N3" s="14" t="str">
        <f aca="false">IF(M3="","",IF(M3&gt;=16,"Critical",IF(M3&gt;=10,"High",IF(M3&gt;=5,"Medium","Low"))))</f>
        <v>Medium</v>
      </c>
      <c r="O3" s="13" t="s">
        <v>49</v>
      </c>
      <c r="P3" s="15" t="s">
        <v>56</v>
      </c>
    </row>
    <row r="4" customFormat="false" ht="30" hidden="false" customHeight="true" outlineLevel="0" collapsed="false">
      <c r="A4" s="13" t="s">
        <v>57</v>
      </c>
      <c r="B4" s="13" t="s">
        <v>58</v>
      </c>
      <c r="C4" s="13" t="s">
        <v>45</v>
      </c>
      <c r="D4" s="13" t="s">
        <v>59</v>
      </c>
      <c r="E4" s="13" t="s">
        <v>60</v>
      </c>
      <c r="F4" s="13" t="n">
        <v>4</v>
      </c>
      <c r="G4" s="13" t="n">
        <v>4</v>
      </c>
      <c r="H4" s="14" t="n">
        <f aca="false">F4*G4</f>
        <v>16</v>
      </c>
      <c r="I4" s="14" t="str">
        <f aca="false">IF(H4="","",IF(H4&gt;=16,"Critical",IF(H4&gt;=10,"High",IF(H4&gt;=5,"Medium","Low"))))</f>
        <v>Critical</v>
      </c>
      <c r="J4" s="13" t="s">
        <v>48</v>
      </c>
      <c r="K4" s="13" t="n">
        <v>2</v>
      </c>
      <c r="L4" s="13" t="n">
        <v>3</v>
      </c>
      <c r="M4" s="14" t="n">
        <f aca="false">K4*L4</f>
        <v>6</v>
      </c>
      <c r="N4" s="14" t="str">
        <f aca="false">IF(M4="","",IF(M4&gt;=16,"Critical",IF(M4&gt;=10,"High",IF(M4&gt;=5,"Medium","Low"))))</f>
        <v>Medium</v>
      </c>
      <c r="O4" s="13" t="s">
        <v>61</v>
      </c>
      <c r="P4" s="15" t="s">
        <v>62</v>
      </c>
    </row>
    <row r="5" customFormat="false" ht="30" hidden="false" customHeight="true" outlineLevel="0" collapsed="false">
      <c r="A5" s="13" t="s">
        <v>63</v>
      </c>
      <c r="B5" s="13" t="s">
        <v>64</v>
      </c>
      <c r="C5" s="13" t="s">
        <v>45</v>
      </c>
      <c r="D5" s="13" t="s">
        <v>65</v>
      </c>
      <c r="E5" s="13" t="s">
        <v>66</v>
      </c>
      <c r="F5" s="13" t="n">
        <v>4</v>
      </c>
      <c r="G5" s="13" t="n">
        <v>3</v>
      </c>
      <c r="H5" s="14" t="n">
        <f aca="false">F5*G5</f>
        <v>12</v>
      </c>
      <c r="I5" s="14" t="str">
        <f aca="false">IF(H5="","",IF(H5&gt;=16,"Critical",IF(H5&gt;=10,"High",IF(H5&gt;=5,"Medium","Low"))))</f>
        <v>High</v>
      </c>
      <c r="J5" s="13" t="s">
        <v>48</v>
      </c>
      <c r="K5" s="13" t="n">
        <v>2</v>
      </c>
      <c r="L5" s="13" t="n">
        <v>3</v>
      </c>
      <c r="M5" s="14" t="n">
        <f aca="false">K5*L5</f>
        <v>6</v>
      </c>
      <c r="N5" s="14" t="str">
        <f aca="false">IF(M5="","",IF(M5&gt;=16,"Critical",IF(M5&gt;=10,"High",IF(M5&gt;=5,"Medium","Low"))))</f>
        <v>Medium</v>
      </c>
      <c r="O5" s="13" t="s">
        <v>67</v>
      </c>
      <c r="P5" s="15" t="s">
        <v>68</v>
      </c>
    </row>
    <row r="6" customFormat="false" ht="30" hidden="false" customHeight="true" outlineLevel="0" collapsed="false">
      <c r="A6" s="13" t="s">
        <v>69</v>
      </c>
      <c r="B6" s="13" t="s">
        <v>70</v>
      </c>
      <c r="C6" s="13" t="s">
        <v>71</v>
      </c>
      <c r="D6" s="13" t="s">
        <v>72</v>
      </c>
      <c r="E6" s="13" t="s">
        <v>73</v>
      </c>
      <c r="F6" s="13" t="n">
        <v>2</v>
      </c>
      <c r="G6" s="13" t="n">
        <v>4</v>
      </c>
      <c r="H6" s="14" t="n">
        <f aca="false">F6*G6</f>
        <v>8</v>
      </c>
      <c r="I6" s="14" t="str">
        <f aca="false">IF(H6="","",IF(H6&gt;=16,"Critical",IF(H6&gt;=10,"High",IF(H6&gt;=5,"Medium","Low"))))</f>
        <v>Medium</v>
      </c>
      <c r="J6" s="13" t="s">
        <v>48</v>
      </c>
      <c r="K6" s="13" t="n">
        <v>1</v>
      </c>
      <c r="L6" s="13" t="n">
        <v>4</v>
      </c>
      <c r="M6" s="14" t="n">
        <f aca="false">K6*L6</f>
        <v>4</v>
      </c>
      <c r="N6" s="14" t="str">
        <f aca="false">IF(M6="","",IF(M6&gt;=16,"Critical",IF(M6&gt;=10,"High",IF(M6&gt;=5,"Medium","Low"))))</f>
        <v>Low</v>
      </c>
      <c r="O6" s="13" t="s">
        <v>49</v>
      </c>
      <c r="P6" s="15" t="s">
        <v>74</v>
      </c>
    </row>
    <row r="7" customFormat="false" ht="30" hidden="false" customHeight="true" outlineLevel="0" collapsed="false">
      <c r="A7" s="13" t="s">
        <v>75</v>
      </c>
      <c r="B7" s="13" t="s">
        <v>76</v>
      </c>
      <c r="C7" s="13" t="s">
        <v>45</v>
      </c>
      <c r="D7" s="13" t="s">
        <v>77</v>
      </c>
      <c r="E7" s="13" t="s">
        <v>78</v>
      </c>
      <c r="F7" s="13" t="n">
        <v>3</v>
      </c>
      <c r="G7" s="13" t="n">
        <v>4</v>
      </c>
      <c r="H7" s="14" t="n">
        <f aca="false">F7*G7</f>
        <v>12</v>
      </c>
      <c r="I7" s="14" t="str">
        <f aca="false">IF(H7="","",IF(H7&gt;=16,"Critical",IF(H7&gt;=10,"High",IF(H7&gt;=5,"Medium","Low"))))</f>
        <v>High</v>
      </c>
      <c r="J7" s="13" t="s">
        <v>48</v>
      </c>
      <c r="K7" s="13" t="n">
        <v>1</v>
      </c>
      <c r="L7" s="13" t="n">
        <v>4</v>
      </c>
      <c r="M7" s="14" t="n">
        <f aca="false">K7*L7</f>
        <v>4</v>
      </c>
      <c r="N7" s="14" t="str">
        <f aca="false">IF(M7="","",IF(M7&gt;=16,"Critical",IF(M7&gt;=10,"High",IF(M7&gt;=5,"Medium","Low"))))</f>
        <v>Low</v>
      </c>
      <c r="O7" s="13" t="s">
        <v>61</v>
      </c>
      <c r="P7" s="15" t="s">
        <v>79</v>
      </c>
    </row>
    <row r="8" customFormat="false" ht="30" hidden="false" customHeight="true" outlineLevel="0" collapsed="false">
      <c r="A8" s="13" t="s">
        <v>80</v>
      </c>
      <c r="B8" s="13" t="s">
        <v>81</v>
      </c>
      <c r="C8" s="13" t="s">
        <v>82</v>
      </c>
      <c r="D8" s="13" t="s">
        <v>83</v>
      </c>
      <c r="E8" s="13" t="s">
        <v>84</v>
      </c>
      <c r="F8" s="13" t="n">
        <v>2</v>
      </c>
      <c r="G8" s="13" t="n">
        <v>4</v>
      </c>
      <c r="H8" s="14" t="n">
        <f aca="false">F8*G8</f>
        <v>8</v>
      </c>
      <c r="I8" s="14" t="str">
        <f aca="false">IF(H8="","",IF(H8&gt;=16,"Critical",IF(H8&gt;=10,"High",IF(H8&gt;=5,"Medium","Low"))))</f>
        <v>Medium</v>
      </c>
      <c r="J8" s="13" t="s">
        <v>85</v>
      </c>
      <c r="K8" s="13" t="n">
        <v>2</v>
      </c>
      <c r="L8" s="13" t="n">
        <v>4</v>
      </c>
      <c r="M8" s="14" t="n">
        <f aca="false">K8*L8</f>
        <v>8</v>
      </c>
      <c r="N8" s="14" t="str">
        <f aca="false">IF(M8="","",IF(M8&gt;=16,"Critical",IF(M8&gt;=10,"High",IF(M8&gt;=5,"Medium","Low"))))</f>
        <v>Medium</v>
      </c>
      <c r="O8" s="13" t="s">
        <v>67</v>
      </c>
      <c r="P8" s="15" t="s">
        <v>86</v>
      </c>
    </row>
    <row r="9" customFormat="false" ht="30" hidden="false" customHeight="true" outlineLevel="0" collapsed="false">
      <c r="A9" s="13" t="s">
        <v>87</v>
      </c>
      <c r="B9" s="13" t="s">
        <v>88</v>
      </c>
      <c r="C9" s="13" t="s">
        <v>71</v>
      </c>
      <c r="D9" s="13" t="s">
        <v>89</v>
      </c>
      <c r="E9" s="13" t="s">
        <v>90</v>
      </c>
      <c r="F9" s="13" t="n">
        <v>2</v>
      </c>
      <c r="G9" s="13" t="n">
        <v>5</v>
      </c>
      <c r="H9" s="14" t="n">
        <f aca="false">F9*G9</f>
        <v>10</v>
      </c>
      <c r="I9" s="14" t="str">
        <f aca="false">IF(H9="","",IF(H9&gt;=16,"Critical",IF(H9&gt;=10,"High",IF(H9&gt;=5,"Medium","Low"))))</f>
        <v>High</v>
      </c>
      <c r="J9" s="13" t="s">
        <v>48</v>
      </c>
      <c r="K9" s="13" t="n">
        <v>1</v>
      </c>
      <c r="L9" s="13" t="n">
        <v>4</v>
      </c>
      <c r="M9" s="14" t="n">
        <f aca="false">K9*L9</f>
        <v>4</v>
      </c>
      <c r="N9" s="14" t="str">
        <f aca="false">IF(M9="","",IF(M9&gt;=16,"Critical",IF(M9&gt;=10,"High",IF(M9&gt;=5,"Medium","Low"))))</f>
        <v>Low</v>
      </c>
      <c r="O9" s="13" t="s">
        <v>49</v>
      </c>
      <c r="P9" s="15" t="s">
        <v>91</v>
      </c>
    </row>
    <row r="10" customFormat="false" ht="30" hidden="false" customHeight="true" outlineLevel="0" collapsed="false">
      <c r="A10" s="13" t="s">
        <v>92</v>
      </c>
      <c r="B10" s="13" t="s">
        <v>93</v>
      </c>
      <c r="C10" s="13" t="s">
        <v>94</v>
      </c>
      <c r="D10" s="13" t="s">
        <v>95</v>
      </c>
      <c r="E10" s="13" t="s">
        <v>96</v>
      </c>
      <c r="F10" s="13" t="n">
        <v>3</v>
      </c>
      <c r="G10" s="13" t="n">
        <v>3</v>
      </c>
      <c r="H10" s="14" t="n">
        <f aca="false">F10*G10</f>
        <v>9</v>
      </c>
      <c r="I10" s="14" t="str">
        <f aca="false">IF(H10="","",IF(H10&gt;=16,"Critical",IF(H10&gt;=10,"High",IF(H10&gt;=5,"Medium","Low"))))</f>
        <v>Medium</v>
      </c>
      <c r="J10" s="13" t="s">
        <v>48</v>
      </c>
      <c r="K10" s="13" t="n">
        <v>2</v>
      </c>
      <c r="L10" s="13" t="n">
        <v>2</v>
      </c>
      <c r="M10" s="14" t="n">
        <f aca="false">K10*L10</f>
        <v>4</v>
      </c>
      <c r="N10" s="14" t="str">
        <f aca="false">IF(M10="","",IF(M10&gt;=16,"Critical",IF(M10&gt;=10,"High",IF(M10&gt;=5,"Medium","Low"))))</f>
        <v>Low</v>
      </c>
      <c r="O10" s="13" t="s">
        <v>67</v>
      </c>
      <c r="P10" s="15" t="s">
        <v>97</v>
      </c>
    </row>
    <row r="11" customFormat="false" ht="30" hidden="false" customHeight="true" outlineLevel="0" collapsed="false">
      <c r="A11" s="13" t="s">
        <v>98</v>
      </c>
      <c r="B11" s="13" t="s">
        <v>99</v>
      </c>
      <c r="C11" s="13" t="s">
        <v>45</v>
      </c>
      <c r="D11" s="13" t="s">
        <v>100</v>
      </c>
      <c r="E11" s="13" t="s">
        <v>101</v>
      </c>
      <c r="F11" s="13" t="n">
        <v>3</v>
      </c>
      <c r="G11" s="13" t="n">
        <v>3</v>
      </c>
      <c r="H11" s="14" t="n">
        <f aca="false">F11*G11</f>
        <v>9</v>
      </c>
      <c r="I11" s="14" t="str">
        <f aca="false">IF(H11="","",IF(H11&gt;=16,"Critical",IF(H11&gt;=10,"High",IF(H11&gt;=5,"Medium","Low"))))</f>
        <v>Medium</v>
      </c>
      <c r="J11" s="13" t="s">
        <v>48</v>
      </c>
      <c r="K11" s="13" t="n">
        <v>2</v>
      </c>
      <c r="L11" s="13" t="n">
        <v>2</v>
      </c>
      <c r="M11" s="14" t="n">
        <f aca="false">K11*L11</f>
        <v>4</v>
      </c>
      <c r="N11" s="14" t="str">
        <f aca="false">IF(M11="","",IF(M11&gt;=16,"Critical",IF(M11&gt;=10,"High",IF(M11&gt;=5,"Medium","Low"))))</f>
        <v>Low</v>
      </c>
      <c r="O11" s="13" t="s">
        <v>49</v>
      </c>
      <c r="P11" s="15" t="s">
        <v>102</v>
      </c>
    </row>
    <row r="12" customFormat="false" ht="15" hidden="false" customHeight="false" outlineLevel="0" collapsed="false">
      <c r="A12" s="16"/>
      <c r="B12" s="16"/>
      <c r="C12" s="16"/>
      <c r="D12" s="16"/>
      <c r="E12" s="16"/>
      <c r="F12" s="16"/>
      <c r="G12" s="16"/>
      <c r="H12" s="17" t="n">
        <f aca="false">F12*G12</f>
        <v>0</v>
      </c>
      <c r="I12" s="17" t="str">
        <f aca="false">IF(H12="","",IF(H12&gt;=16,"Critical",IF(H12&gt;=10,"High",IF(H12&gt;=5,"Medium","Low"))))</f>
        <v>Low</v>
      </c>
      <c r="J12" s="16"/>
      <c r="K12" s="16"/>
      <c r="L12" s="16"/>
      <c r="M12" s="17" t="n">
        <f aca="false">K12*L12</f>
        <v>0</v>
      </c>
      <c r="N12" s="17" t="str">
        <f aca="false">IF(M12="","",IF(M12&gt;=16,"Critical",IF(M12&gt;=10,"High",IF(M12&gt;=5,"Medium","Low"))))</f>
        <v>Low</v>
      </c>
      <c r="O12" s="16"/>
      <c r="P12" s="18"/>
    </row>
    <row r="13" customFormat="false" ht="15" hidden="false" customHeight="false" outlineLevel="0" collapsed="false">
      <c r="A13" s="16"/>
      <c r="B13" s="16"/>
      <c r="C13" s="16"/>
      <c r="D13" s="16"/>
      <c r="E13" s="16"/>
      <c r="F13" s="16"/>
      <c r="G13" s="16"/>
      <c r="H13" s="17" t="n">
        <f aca="false">F13*G13</f>
        <v>0</v>
      </c>
      <c r="I13" s="17" t="str">
        <f aca="false">IF(H13="","",IF(H13&gt;=16,"Critical",IF(H13&gt;=10,"High",IF(H13&gt;=5,"Medium","Low"))))</f>
        <v>Low</v>
      </c>
      <c r="J13" s="16"/>
      <c r="K13" s="16"/>
      <c r="L13" s="16"/>
      <c r="M13" s="17" t="n">
        <f aca="false">K13*L13</f>
        <v>0</v>
      </c>
      <c r="N13" s="17" t="str">
        <f aca="false">IF(M13="","",IF(M13&gt;=16,"Critical",IF(M13&gt;=10,"High",IF(M13&gt;=5,"Medium","Low"))))</f>
        <v>Low</v>
      </c>
      <c r="O13" s="16"/>
      <c r="P13" s="18"/>
    </row>
    <row r="14" customFormat="false" ht="15" hidden="false" customHeight="false" outlineLevel="0" collapsed="false">
      <c r="A14" s="16"/>
      <c r="B14" s="16"/>
      <c r="C14" s="16"/>
      <c r="D14" s="16"/>
      <c r="E14" s="16"/>
      <c r="F14" s="16"/>
      <c r="G14" s="16"/>
      <c r="H14" s="17" t="n">
        <f aca="false">F14*G14</f>
        <v>0</v>
      </c>
      <c r="I14" s="17" t="str">
        <f aca="false">IF(H14="","",IF(H14&gt;=16,"Critical",IF(H14&gt;=10,"High",IF(H14&gt;=5,"Medium","Low"))))</f>
        <v>Low</v>
      </c>
      <c r="J14" s="16"/>
      <c r="K14" s="16"/>
      <c r="L14" s="16"/>
      <c r="M14" s="17" t="n">
        <f aca="false">K14*L14</f>
        <v>0</v>
      </c>
      <c r="N14" s="17" t="str">
        <f aca="false">IF(M14="","",IF(M14&gt;=16,"Critical",IF(M14&gt;=10,"High",IF(M14&gt;=5,"Medium","Low"))))</f>
        <v>Low</v>
      </c>
      <c r="O14" s="16"/>
      <c r="P14" s="18"/>
    </row>
    <row r="15" customFormat="false" ht="15" hidden="false" customHeight="false" outlineLevel="0" collapsed="false">
      <c r="A15" s="16"/>
      <c r="B15" s="16"/>
      <c r="C15" s="16"/>
      <c r="D15" s="16"/>
      <c r="E15" s="16"/>
      <c r="F15" s="16"/>
      <c r="G15" s="16"/>
      <c r="H15" s="17" t="n">
        <f aca="false">F15*G15</f>
        <v>0</v>
      </c>
      <c r="I15" s="17" t="str">
        <f aca="false">IF(H15="","",IF(H15&gt;=16,"Critical",IF(H15&gt;=10,"High",IF(H15&gt;=5,"Medium","Low"))))</f>
        <v>Low</v>
      </c>
      <c r="J15" s="16"/>
      <c r="K15" s="16"/>
      <c r="L15" s="16"/>
      <c r="M15" s="17" t="n">
        <f aca="false">K15*L15</f>
        <v>0</v>
      </c>
      <c r="N15" s="17" t="str">
        <f aca="false">IF(M15="","",IF(M15&gt;=16,"Critical",IF(M15&gt;=10,"High",IF(M15&gt;=5,"Medium","Low"))))</f>
        <v>Low</v>
      </c>
      <c r="O15" s="16"/>
      <c r="P15" s="18"/>
    </row>
    <row r="16" customFormat="false" ht="15" hidden="false" customHeight="false" outlineLevel="0" collapsed="false">
      <c r="A16" s="16"/>
      <c r="B16" s="16"/>
      <c r="C16" s="16"/>
      <c r="D16" s="16"/>
      <c r="E16" s="16"/>
      <c r="F16" s="16"/>
      <c r="G16" s="16"/>
      <c r="H16" s="17" t="n">
        <f aca="false">F16*G16</f>
        <v>0</v>
      </c>
      <c r="I16" s="17" t="str">
        <f aca="false">IF(H16="","",IF(H16&gt;=16,"Critical",IF(H16&gt;=10,"High",IF(H16&gt;=5,"Medium","Low"))))</f>
        <v>Low</v>
      </c>
      <c r="J16" s="16"/>
      <c r="K16" s="16"/>
      <c r="L16" s="16"/>
      <c r="M16" s="17" t="n">
        <f aca="false">K16*L16</f>
        <v>0</v>
      </c>
      <c r="N16" s="17" t="str">
        <f aca="false">IF(M16="","",IF(M16&gt;=16,"Critical",IF(M16&gt;=10,"High",IF(M16&gt;=5,"Medium","Low"))))</f>
        <v>Low</v>
      </c>
      <c r="O16" s="16"/>
      <c r="P16" s="18"/>
    </row>
    <row r="17" customFormat="false" ht="15" hidden="false" customHeight="false" outlineLevel="0" collapsed="false">
      <c r="A17" s="16"/>
      <c r="B17" s="16"/>
      <c r="C17" s="16"/>
      <c r="D17" s="16"/>
      <c r="E17" s="16"/>
      <c r="F17" s="16"/>
      <c r="G17" s="16"/>
      <c r="H17" s="17" t="n">
        <f aca="false">F17*G17</f>
        <v>0</v>
      </c>
      <c r="I17" s="17" t="str">
        <f aca="false">IF(H17="","",IF(H17&gt;=16,"Critical",IF(H17&gt;=10,"High",IF(H17&gt;=5,"Medium","Low"))))</f>
        <v>Low</v>
      </c>
      <c r="J17" s="16"/>
      <c r="K17" s="16"/>
      <c r="L17" s="16"/>
      <c r="M17" s="17" t="n">
        <f aca="false">K17*L17</f>
        <v>0</v>
      </c>
      <c r="N17" s="17" t="str">
        <f aca="false">IF(M17="","",IF(M17&gt;=16,"Critical",IF(M17&gt;=10,"High",IF(M17&gt;=5,"Medium","Low"))))</f>
        <v>Low</v>
      </c>
      <c r="O17" s="16"/>
      <c r="P17" s="18"/>
    </row>
    <row r="18" customFormat="false" ht="15" hidden="false" customHeight="false" outlineLevel="0" collapsed="false">
      <c r="A18" s="16"/>
      <c r="B18" s="16"/>
      <c r="C18" s="16"/>
      <c r="D18" s="16"/>
      <c r="E18" s="16"/>
      <c r="F18" s="16"/>
      <c r="G18" s="16"/>
      <c r="H18" s="17" t="n">
        <f aca="false">F18*G18</f>
        <v>0</v>
      </c>
      <c r="I18" s="17" t="str">
        <f aca="false">IF(H18="","",IF(H18&gt;=16,"Critical",IF(H18&gt;=10,"High",IF(H18&gt;=5,"Medium","Low"))))</f>
        <v>Low</v>
      </c>
      <c r="J18" s="16"/>
      <c r="K18" s="16"/>
      <c r="L18" s="16"/>
      <c r="M18" s="17" t="n">
        <f aca="false">K18*L18</f>
        <v>0</v>
      </c>
      <c r="N18" s="17" t="str">
        <f aca="false">IF(M18="","",IF(M18&gt;=16,"Critical",IF(M18&gt;=10,"High",IF(M18&gt;=5,"Medium","Low"))))</f>
        <v>Low</v>
      </c>
      <c r="O18" s="16"/>
      <c r="P18" s="18"/>
    </row>
    <row r="19" customFormat="false" ht="15" hidden="false" customHeight="false" outlineLevel="0" collapsed="false">
      <c r="A19" s="16"/>
      <c r="B19" s="16"/>
      <c r="C19" s="16"/>
      <c r="D19" s="16"/>
      <c r="E19" s="16"/>
      <c r="F19" s="16"/>
      <c r="G19" s="16"/>
      <c r="H19" s="17" t="n">
        <f aca="false">F19*G19</f>
        <v>0</v>
      </c>
      <c r="I19" s="17" t="str">
        <f aca="false">IF(H19="","",IF(H19&gt;=16,"Critical",IF(H19&gt;=10,"High",IF(H19&gt;=5,"Medium","Low"))))</f>
        <v>Low</v>
      </c>
      <c r="J19" s="16"/>
      <c r="K19" s="16"/>
      <c r="L19" s="16"/>
      <c r="M19" s="17" t="n">
        <f aca="false">K19*L19</f>
        <v>0</v>
      </c>
      <c r="N19" s="17" t="str">
        <f aca="false">IF(M19="","",IF(M19&gt;=16,"Critical",IF(M19&gt;=10,"High",IF(M19&gt;=5,"Medium","Low"))))</f>
        <v>Low</v>
      </c>
      <c r="O19" s="16"/>
      <c r="P19" s="18"/>
    </row>
    <row r="20" customFormat="false" ht="15" hidden="false" customHeight="false" outlineLevel="0" collapsed="false">
      <c r="A20" s="16"/>
      <c r="B20" s="16"/>
      <c r="C20" s="16"/>
      <c r="D20" s="16"/>
      <c r="E20" s="16"/>
      <c r="F20" s="16"/>
      <c r="G20" s="16"/>
      <c r="H20" s="17" t="n">
        <f aca="false">F20*G20</f>
        <v>0</v>
      </c>
      <c r="I20" s="17" t="str">
        <f aca="false">IF(H20="","",IF(H20&gt;=16,"Critical",IF(H20&gt;=10,"High",IF(H20&gt;=5,"Medium","Low"))))</f>
        <v>Low</v>
      </c>
      <c r="J20" s="16"/>
      <c r="K20" s="16"/>
      <c r="L20" s="16"/>
      <c r="M20" s="17" t="n">
        <f aca="false">K20*L20</f>
        <v>0</v>
      </c>
      <c r="N20" s="17" t="str">
        <f aca="false">IF(M20="","",IF(M20&gt;=16,"Critical",IF(M20&gt;=10,"High",IF(M20&gt;=5,"Medium","Low"))))</f>
        <v>Low</v>
      </c>
      <c r="O20" s="16"/>
      <c r="P20" s="18"/>
    </row>
    <row r="21" customFormat="false" ht="15" hidden="false" customHeight="false" outlineLevel="0" collapsed="false">
      <c r="A21" s="16"/>
      <c r="B21" s="16"/>
      <c r="C21" s="16"/>
      <c r="D21" s="16"/>
      <c r="E21" s="16"/>
      <c r="F21" s="16"/>
      <c r="G21" s="16"/>
      <c r="H21" s="17" t="n">
        <f aca="false">F21*G21</f>
        <v>0</v>
      </c>
      <c r="I21" s="17" t="str">
        <f aca="false">IF(H21="","",IF(H21&gt;=16,"Critical",IF(H21&gt;=10,"High",IF(H21&gt;=5,"Medium","Low"))))</f>
        <v>Low</v>
      </c>
      <c r="J21" s="16"/>
      <c r="K21" s="16"/>
      <c r="L21" s="16"/>
      <c r="M21" s="17" t="n">
        <f aca="false">K21*L21</f>
        <v>0</v>
      </c>
      <c r="N21" s="17" t="str">
        <f aca="false">IF(M21="","",IF(M21&gt;=16,"Critical",IF(M21&gt;=10,"High",IF(M21&gt;=5,"Medium","Low"))))</f>
        <v>Low</v>
      </c>
      <c r="O21" s="16"/>
      <c r="P21" s="18"/>
    </row>
    <row r="22" customFormat="false" ht="15" hidden="false" customHeight="false" outlineLevel="0" collapsed="false">
      <c r="A22" s="16"/>
      <c r="B22" s="16"/>
      <c r="C22" s="16"/>
      <c r="D22" s="16"/>
      <c r="E22" s="16"/>
      <c r="F22" s="16"/>
      <c r="G22" s="16"/>
      <c r="H22" s="17" t="n">
        <f aca="false">F22*G22</f>
        <v>0</v>
      </c>
      <c r="I22" s="17" t="str">
        <f aca="false">IF(H22="","",IF(H22&gt;=16,"Critical",IF(H22&gt;=10,"High",IF(H22&gt;=5,"Medium","Low"))))</f>
        <v>Low</v>
      </c>
      <c r="J22" s="16"/>
      <c r="K22" s="16"/>
      <c r="L22" s="16"/>
      <c r="M22" s="17" t="n">
        <f aca="false">K22*L22</f>
        <v>0</v>
      </c>
      <c r="N22" s="17" t="str">
        <f aca="false">IF(M22="","",IF(M22&gt;=16,"Critical",IF(M22&gt;=10,"High",IF(M22&gt;=5,"Medium","Low"))))</f>
        <v>Low</v>
      </c>
      <c r="O22" s="16"/>
      <c r="P22" s="18"/>
    </row>
    <row r="23" customFormat="false" ht="15" hidden="false" customHeight="false" outlineLevel="0" collapsed="false">
      <c r="A23" s="16"/>
      <c r="B23" s="16"/>
      <c r="C23" s="16"/>
      <c r="D23" s="16"/>
      <c r="E23" s="16"/>
      <c r="F23" s="16"/>
      <c r="G23" s="16"/>
      <c r="H23" s="17" t="n">
        <f aca="false">F23*G23</f>
        <v>0</v>
      </c>
      <c r="I23" s="17" t="str">
        <f aca="false">IF(H23="","",IF(H23&gt;=16,"Critical",IF(H23&gt;=10,"High",IF(H23&gt;=5,"Medium","Low"))))</f>
        <v>Low</v>
      </c>
      <c r="J23" s="16"/>
      <c r="K23" s="16"/>
      <c r="L23" s="16"/>
      <c r="M23" s="17" t="n">
        <f aca="false">K23*L23</f>
        <v>0</v>
      </c>
      <c r="N23" s="17" t="str">
        <f aca="false">IF(M23="","",IF(M23&gt;=16,"Critical",IF(M23&gt;=10,"High",IF(M23&gt;=5,"Medium","Low"))))</f>
        <v>Low</v>
      </c>
      <c r="O23" s="16"/>
      <c r="P23" s="18"/>
    </row>
    <row r="24" customFormat="false" ht="15" hidden="false" customHeight="false" outlineLevel="0" collapsed="false">
      <c r="A24" s="16"/>
      <c r="B24" s="16"/>
      <c r="C24" s="16"/>
      <c r="D24" s="16"/>
      <c r="E24" s="16"/>
      <c r="F24" s="16"/>
      <c r="G24" s="16"/>
      <c r="H24" s="17" t="n">
        <f aca="false">F24*G24</f>
        <v>0</v>
      </c>
      <c r="I24" s="17" t="str">
        <f aca="false">IF(H24="","",IF(H24&gt;=16,"Critical",IF(H24&gt;=10,"High",IF(H24&gt;=5,"Medium","Low"))))</f>
        <v>Low</v>
      </c>
      <c r="J24" s="16"/>
      <c r="K24" s="16"/>
      <c r="L24" s="16"/>
      <c r="M24" s="17" t="n">
        <f aca="false">K24*L24</f>
        <v>0</v>
      </c>
      <c r="N24" s="17" t="str">
        <f aca="false">IF(M24="","",IF(M24&gt;=16,"Critical",IF(M24&gt;=10,"High",IF(M24&gt;=5,"Medium","Low"))))</f>
        <v>Low</v>
      </c>
      <c r="O24" s="16"/>
      <c r="P24" s="18"/>
    </row>
    <row r="25" customFormat="false" ht="15" hidden="false" customHeight="false" outlineLevel="0" collapsed="false">
      <c r="A25" s="16"/>
      <c r="B25" s="16"/>
      <c r="C25" s="16"/>
      <c r="D25" s="16"/>
      <c r="E25" s="16"/>
      <c r="F25" s="16"/>
      <c r="G25" s="16"/>
      <c r="H25" s="17" t="n">
        <f aca="false">F25*G25</f>
        <v>0</v>
      </c>
      <c r="I25" s="17" t="str">
        <f aca="false">IF(H25="","",IF(H25&gt;=16,"Critical",IF(H25&gt;=10,"High",IF(H25&gt;=5,"Medium","Low"))))</f>
        <v>Low</v>
      </c>
      <c r="J25" s="16"/>
      <c r="K25" s="16"/>
      <c r="L25" s="16"/>
      <c r="M25" s="17" t="n">
        <f aca="false">K25*L25</f>
        <v>0</v>
      </c>
      <c r="N25" s="17" t="str">
        <f aca="false">IF(M25="","",IF(M25&gt;=16,"Critical",IF(M25&gt;=10,"High",IF(M25&gt;=5,"Medium","Low"))))</f>
        <v>Low</v>
      </c>
      <c r="O25" s="16"/>
      <c r="P25" s="18"/>
    </row>
    <row r="26" customFormat="false" ht="15" hidden="false" customHeight="false" outlineLevel="0" collapsed="false">
      <c r="A26" s="16"/>
      <c r="B26" s="16"/>
      <c r="C26" s="16"/>
      <c r="D26" s="16"/>
      <c r="E26" s="16"/>
      <c r="F26" s="16"/>
      <c r="G26" s="16"/>
      <c r="H26" s="17" t="n">
        <f aca="false">F26*G26</f>
        <v>0</v>
      </c>
      <c r="I26" s="17" t="str">
        <f aca="false">IF(H26="","",IF(H26&gt;=16,"Critical",IF(H26&gt;=10,"High",IF(H26&gt;=5,"Medium","Low"))))</f>
        <v>Low</v>
      </c>
      <c r="J26" s="16"/>
      <c r="K26" s="16"/>
      <c r="L26" s="16"/>
      <c r="M26" s="17" t="n">
        <f aca="false">K26*L26</f>
        <v>0</v>
      </c>
      <c r="N26" s="17" t="str">
        <f aca="false">IF(M26="","",IF(M26&gt;=16,"Critical",IF(M26&gt;=10,"High",IF(M26&gt;=5,"Medium","Low"))))</f>
        <v>Low</v>
      </c>
      <c r="O26" s="16"/>
      <c r="P26" s="18"/>
    </row>
    <row r="27" customFormat="false" ht="15" hidden="false" customHeight="false" outlineLevel="0" collapsed="false">
      <c r="A27" s="16"/>
      <c r="B27" s="16"/>
      <c r="C27" s="16"/>
      <c r="D27" s="16"/>
      <c r="E27" s="16"/>
      <c r="F27" s="16"/>
      <c r="G27" s="16"/>
      <c r="H27" s="17" t="n">
        <f aca="false">F27*G27</f>
        <v>0</v>
      </c>
      <c r="I27" s="17" t="str">
        <f aca="false">IF(H27="","",IF(H27&gt;=16,"Critical",IF(H27&gt;=10,"High",IF(H27&gt;=5,"Medium","Low"))))</f>
        <v>Low</v>
      </c>
      <c r="J27" s="16"/>
      <c r="K27" s="16"/>
      <c r="L27" s="16"/>
      <c r="M27" s="17" t="n">
        <f aca="false">K27*L27</f>
        <v>0</v>
      </c>
      <c r="N27" s="17" t="str">
        <f aca="false">IF(M27="","",IF(M27&gt;=16,"Critical",IF(M27&gt;=10,"High",IF(M27&gt;=5,"Medium","Low"))))</f>
        <v>Low</v>
      </c>
      <c r="O27" s="16"/>
      <c r="P27" s="18"/>
    </row>
    <row r="28" customFormat="false" ht="15" hidden="false" customHeight="false" outlineLevel="0" collapsed="false">
      <c r="A28" s="16"/>
      <c r="B28" s="16"/>
      <c r="C28" s="16"/>
      <c r="D28" s="16"/>
      <c r="E28" s="16"/>
      <c r="F28" s="16"/>
      <c r="G28" s="16"/>
      <c r="H28" s="17" t="n">
        <f aca="false">F28*G28</f>
        <v>0</v>
      </c>
      <c r="I28" s="17" t="str">
        <f aca="false">IF(H28="","",IF(H28&gt;=16,"Critical",IF(H28&gt;=10,"High",IF(H28&gt;=5,"Medium","Low"))))</f>
        <v>Low</v>
      </c>
      <c r="J28" s="16"/>
      <c r="K28" s="16"/>
      <c r="L28" s="16"/>
      <c r="M28" s="17" t="n">
        <f aca="false">K28*L28</f>
        <v>0</v>
      </c>
      <c r="N28" s="17" t="str">
        <f aca="false">IF(M28="","",IF(M28&gt;=16,"Critical",IF(M28&gt;=10,"High",IF(M28&gt;=5,"Medium","Low"))))</f>
        <v>Low</v>
      </c>
      <c r="O28" s="16"/>
      <c r="P28" s="18"/>
    </row>
    <row r="29" customFormat="false" ht="15" hidden="false" customHeight="false" outlineLevel="0" collapsed="false">
      <c r="A29" s="16"/>
      <c r="B29" s="16"/>
      <c r="C29" s="16"/>
      <c r="D29" s="16"/>
      <c r="E29" s="16"/>
      <c r="F29" s="16"/>
      <c r="G29" s="16"/>
      <c r="H29" s="17" t="n">
        <f aca="false">F29*G29</f>
        <v>0</v>
      </c>
      <c r="I29" s="17" t="str">
        <f aca="false">IF(H29="","",IF(H29&gt;=16,"Critical",IF(H29&gt;=10,"High",IF(H29&gt;=5,"Medium","Low"))))</f>
        <v>Low</v>
      </c>
      <c r="J29" s="16"/>
      <c r="K29" s="16"/>
      <c r="L29" s="16"/>
      <c r="M29" s="17" t="n">
        <f aca="false">K29*L29</f>
        <v>0</v>
      </c>
      <c r="N29" s="17" t="str">
        <f aca="false">IF(M29="","",IF(M29&gt;=16,"Critical",IF(M29&gt;=10,"High",IF(M29&gt;=5,"Medium","Low"))))</f>
        <v>Low</v>
      </c>
      <c r="O29" s="16"/>
      <c r="P29" s="18"/>
    </row>
    <row r="30" customFormat="false" ht="15" hidden="false" customHeight="false" outlineLevel="0" collapsed="false">
      <c r="A30" s="16"/>
      <c r="B30" s="16"/>
      <c r="C30" s="16"/>
      <c r="D30" s="16"/>
      <c r="E30" s="16"/>
      <c r="F30" s="16"/>
      <c r="G30" s="16"/>
      <c r="H30" s="17" t="n">
        <f aca="false">F30*G30</f>
        <v>0</v>
      </c>
      <c r="I30" s="17" t="str">
        <f aca="false">IF(H30="","",IF(H30&gt;=16,"Critical",IF(H30&gt;=10,"High",IF(H30&gt;=5,"Medium","Low"))))</f>
        <v>Low</v>
      </c>
      <c r="J30" s="16"/>
      <c r="K30" s="16"/>
      <c r="L30" s="16"/>
      <c r="M30" s="17" t="n">
        <f aca="false">K30*L30</f>
        <v>0</v>
      </c>
      <c r="N30" s="17" t="str">
        <f aca="false">IF(M30="","",IF(M30&gt;=16,"Critical",IF(M30&gt;=10,"High",IF(M30&gt;=5,"Medium","Low"))))</f>
        <v>Low</v>
      </c>
      <c r="O30" s="16"/>
      <c r="P30" s="18"/>
    </row>
    <row r="31" customFormat="false" ht="15" hidden="false" customHeight="false" outlineLevel="0" collapsed="false">
      <c r="A31" s="16"/>
      <c r="B31" s="16"/>
      <c r="C31" s="16"/>
      <c r="D31" s="16"/>
      <c r="E31" s="16"/>
      <c r="F31" s="16"/>
      <c r="G31" s="16"/>
      <c r="H31" s="17" t="n">
        <f aca="false">F31*G31</f>
        <v>0</v>
      </c>
      <c r="I31" s="17" t="str">
        <f aca="false">IF(H31="","",IF(H31&gt;=16,"Critical",IF(H31&gt;=10,"High",IF(H31&gt;=5,"Medium","Low"))))</f>
        <v>Low</v>
      </c>
      <c r="J31" s="16"/>
      <c r="K31" s="16"/>
      <c r="L31" s="16"/>
      <c r="M31" s="17" t="n">
        <f aca="false">K31*L31</f>
        <v>0</v>
      </c>
      <c r="N31" s="17" t="str">
        <f aca="false">IF(M31="","",IF(M31&gt;=16,"Critical",IF(M31&gt;=10,"High",IF(M31&gt;=5,"Medium","Low"))))</f>
        <v>Low</v>
      </c>
      <c r="O31" s="16"/>
      <c r="P31" s="18"/>
    </row>
    <row r="32" customFormat="false" ht="15" hidden="false" customHeight="false" outlineLevel="0" collapsed="false">
      <c r="A32" s="16"/>
      <c r="B32" s="16"/>
      <c r="C32" s="16"/>
      <c r="D32" s="16"/>
      <c r="E32" s="16"/>
      <c r="F32" s="16"/>
      <c r="G32" s="16"/>
      <c r="H32" s="17" t="n">
        <f aca="false">F32*G32</f>
        <v>0</v>
      </c>
      <c r="I32" s="17" t="str">
        <f aca="false">IF(H32="","",IF(H32&gt;=16,"Critical",IF(H32&gt;=10,"High",IF(H32&gt;=5,"Medium","Low"))))</f>
        <v>Low</v>
      </c>
      <c r="J32" s="16"/>
      <c r="K32" s="16"/>
      <c r="L32" s="16"/>
      <c r="M32" s="17" t="n">
        <f aca="false">K32*L32</f>
        <v>0</v>
      </c>
      <c r="N32" s="17" t="str">
        <f aca="false">IF(M32="","",IF(M32&gt;=16,"Critical",IF(M32&gt;=10,"High",IF(M32&gt;=5,"Medium","Low"))))</f>
        <v>Low</v>
      </c>
      <c r="O32" s="16"/>
      <c r="P32" s="18"/>
    </row>
    <row r="33" customFormat="false" ht="15" hidden="false" customHeight="false" outlineLevel="0" collapsed="false">
      <c r="A33" s="16"/>
      <c r="B33" s="16"/>
      <c r="C33" s="16"/>
      <c r="D33" s="16"/>
      <c r="E33" s="16"/>
      <c r="F33" s="16"/>
      <c r="G33" s="16"/>
      <c r="H33" s="17" t="n">
        <f aca="false">F33*G33</f>
        <v>0</v>
      </c>
      <c r="I33" s="17" t="str">
        <f aca="false">IF(H33="","",IF(H33&gt;=16,"Critical",IF(H33&gt;=10,"High",IF(H33&gt;=5,"Medium","Low"))))</f>
        <v>Low</v>
      </c>
      <c r="J33" s="16"/>
      <c r="K33" s="16"/>
      <c r="L33" s="16"/>
      <c r="M33" s="17" t="n">
        <f aca="false">K33*L33</f>
        <v>0</v>
      </c>
      <c r="N33" s="17" t="str">
        <f aca="false">IF(M33="","",IF(M33&gt;=16,"Critical",IF(M33&gt;=10,"High",IF(M33&gt;=5,"Medium","Low"))))</f>
        <v>Low</v>
      </c>
      <c r="O33" s="16"/>
      <c r="P33" s="18"/>
    </row>
    <row r="34" customFormat="false" ht="15" hidden="false" customHeight="false" outlineLevel="0" collapsed="false">
      <c r="A34" s="16"/>
      <c r="B34" s="16"/>
      <c r="C34" s="16"/>
      <c r="D34" s="16"/>
      <c r="E34" s="16"/>
      <c r="F34" s="16"/>
      <c r="G34" s="16"/>
      <c r="H34" s="17" t="n">
        <f aca="false">F34*G34</f>
        <v>0</v>
      </c>
      <c r="I34" s="17" t="str">
        <f aca="false">IF(H34="","",IF(H34&gt;=16,"Critical",IF(H34&gt;=10,"High",IF(H34&gt;=5,"Medium","Low"))))</f>
        <v>Low</v>
      </c>
      <c r="J34" s="16"/>
      <c r="K34" s="16"/>
      <c r="L34" s="16"/>
      <c r="M34" s="17" t="n">
        <f aca="false">K34*L34</f>
        <v>0</v>
      </c>
      <c r="N34" s="17" t="str">
        <f aca="false">IF(M34="","",IF(M34&gt;=16,"Critical",IF(M34&gt;=10,"High",IF(M34&gt;=5,"Medium","Low"))))</f>
        <v>Low</v>
      </c>
      <c r="O34" s="16"/>
      <c r="P34" s="18"/>
    </row>
    <row r="35" customFormat="false" ht="15" hidden="false" customHeight="false" outlineLevel="0" collapsed="false">
      <c r="A35" s="16"/>
      <c r="B35" s="16"/>
      <c r="C35" s="16"/>
      <c r="D35" s="16"/>
      <c r="E35" s="16"/>
      <c r="F35" s="16"/>
      <c r="G35" s="16"/>
      <c r="H35" s="17" t="n">
        <f aca="false">F35*G35</f>
        <v>0</v>
      </c>
      <c r="I35" s="17" t="str">
        <f aca="false">IF(H35="","",IF(H35&gt;=16,"Critical",IF(H35&gt;=10,"High",IF(H35&gt;=5,"Medium","Low"))))</f>
        <v>Low</v>
      </c>
      <c r="J35" s="16"/>
      <c r="K35" s="16"/>
      <c r="L35" s="16"/>
      <c r="M35" s="17" t="n">
        <f aca="false">K35*L35</f>
        <v>0</v>
      </c>
      <c r="N35" s="17" t="str">
        <f aca="false">IF(M35="","",IF(M35&gt;=16,"Critical",IF(M35&gt;=10,"High",IF(M35&gt;=5,"Medium","Low"))))</f>
        <v>Low</v>
      </c>
      <c r="O35" s="16"/>
      <c r="P35" s="18"/>
    </row>
    <row r="36" customFormat="false" ht="15" hidden="false" customHeight="false" outlineLevel="0" collapsed="false">
      <c r="A36" s="16"/>
      <c r="B36" s="16"/>
      <c r="C36" s="16"/>
      <c r="D36" s="16"/>
      <c r="E36" s="16"/>
      <c r="F36" s="16"/>
      <c r="G36" s="16"/>
      <c r="H36" s="17" t="n">
        <f aca="false">F36*G36</f>
        <v>0</v>
      </c>
      <c r="I36" s="17" t="str">
        <f aca="false">IF(H36="","",IF(H36&gt;=16,"Critical",IF(H36&gt;=10,"High",IF(H36&gt;=5,"Medium","Low"))))</f>
        <v>Low</v>
      </c>
      <c r="J36" s="16"/>
      <c r="K36" s="16"/>
      <c r="L36" s="16"/>
      <c r="M36" s="17" t="n">
        <f aca="false">K36*L36</f>
        <v>0</v>
      </c>
      <c r="N36" s="17" t="str">
        <f aca="false">IF(M36="","",IF(M36&gt;=16,"Critical",IF(M36&gt;=10,"High",IF(M36&gt;=5,"Medium","Low"))))</f>
        <v>Low</v>
      </c>
      <c r="O36" s="16"/>
      <c r="P36" s="18"/>
    </row>
    <row r="37" customFormat="false" ht="15" hidden="false" customHeight="false" outlineLevel="0" collapsed="false">
      <c r="A37" s="16"/>
      <c r="B37" s="16"/>
      <c r="C37" s="16"/>
      <c r="D37" s="16"/>
      <c r="E37" s="16"/>
      <c r="F37" s="16"/>
      <c r="G37" s="16"/>
      <c r="H37" s="17" t="n">
        <f aca="false">F37*G37</f>
        <v>0</v>
      </c>
      <c r="I37" s="17" t="str">
        <f aca="false">IF(H37="","",IF(H37&gt;=16,"Critical",IF(H37&gt;=10,"High",IF(H37&gt;=5,"Medium","Low"))))</f>
        <v>Low</v>
      </c>
      <c r="J37" s="16"/>
      <c r="K37" s="16"/>
      <c r="L37" s="16"/>
      <c r="M37" s="17" t="n">
        <f aca="false">K37*L37</f>
        <v>0</v>
      </c>
      <c r="N37" s="17" t="str">
        <f aca="false">IF(M37="","",IF(M37&gt;=16,"Critical",IF(M37&gt;=10,"High",IF(M37&gt;=5,"Medium","Low"))))</f>
        <v>Low</v>
      </c>
      <c r="O37" s="16"/>
      <c r="P37" s="18"/>
    </row>
    <row r="38" customFormat="false" ht="15" hidden="false" customHeight="false" outlineLevel="0" collapsed="false">
      <c r="A38" s="16"/>
      <c r="B38" s="16"/>
      <c r="C38" s="16"/>
      <c r="D38" s="16"/>
      <c r="E38" s="16"/>
      <c r="F38" s="16"/>
      <c r="G38" s="16"/>
      <c r="H38" s="17" t="n">
        <f aca="false">F38*G38</f>
        <v>0</v>
      </c>
      <c r="I38" s="17" t="str">
        <f aca="false">IF(H38="","",IF(H38&gt;=16,"Critical",IF(H38&gt;=10,"High",IF(H38&gt;=5,"Medium","Low"))))</f>
        <v>Low</v>
      </c>
      <c r="J38" s="16"/>
      <c r="K38" s="16"/>
      <c r="L38" s="16"/>
      <c r="M38" s="17" t="n">
        <f aca="false">K38*L38</f>
        <v>0</v>
      </c>
      <c r="N38" s="17" t="str">
        <f aca="false">IF(M38="","",IF(M38&gt;=16,"Critical",IF(M38&gt;=10,"High",IF(M38&gt;=5,"Medium","Low"))))</f>
        <v>Low</v>
      </c>
      <c r="O38" s="16"/>
      <c r="P38" s="18"/>
    </row>
    <row r="39" customFormat="false" ht="15" hidden="false" customHeight="false" outlineLevel="0" collapsed="false">
      <c r="A39" s="16"/>
      <c r="B39" s="16"/>
      <c r="C39" s="16"/>
      <c r="D39" s="16"/>
      <c r="E39" s="16"/>
      <c r="F39" s="16"/>
      <c r="G39" s="16"/>
      <c r="H39" s="17" t="n">
        <f aca="false">F39*G39</f>
        <v>0</v>
      </c>
      <c r="I39" s="17" t="str">
        <f aca="false">IF(H39="","",IF(H39&gt;=16,"Critical",IF(H39&gt;=10,"High",IF(H39&gt;=5,"Medium","Low"))))</f>
        <v>Low</v>
      </c>
      <c r="J39" s="16"/>
      <c r="K39" s="16"/>
      <c r="L39" s="16"/>
      <c r="M39" s="17" t="n">
        <f aca="false">K39*L39</f>
        <v>0</v>
      </c>
      <c r="N39" s="17" t="str">
        <f aca="false">IF(M39="","",IF(M39&gt;=16,"Critical",IF(M39&gt;=10,"High",IF(M39&gt;=5,"Medium","Low"))))</f>
        <v>Low</v>
      </c>
      <c r="O39" s="16"/>
      <c r="P39" s="18"/>
    </row>
    <row r="40" customFormat="false" ht="15" hidden="false" customHeight="false" outlineLevel="0" collapsed="false">
      <c r="A40" s="16"/>
      <c r="B40" s="16"/>
      <c r="C40" s="16"/>
      <c r="D40" s="16"/>
      <c r="E40" s="16"/>
      <c r="F40" s="16"/>
      <c r="G40" s="16"/>
      <c r="H40" s="17" t="n">
        <f aca="false">F40*G40</f>
        <v>0</v>
      </c>
      <c r="I40" s="17" t="str">
        <f aca="false">IF(H40="","",IF(H40&gt;=16,"Critical",IF(H40&gt;=10,"High",IF(H40&gt;=5,"Medium","Low"))))</f>
        <v>Low</v>
      </c>
      <c r="J40" s="16"/>
      <c r="K40" s="16"/>
      <c r="L40" s="16"/>
      <c r="M40" s="17" t="n">
        <f aca="false">K40*L40</f>
        <v>0</v>
      </c>
      <c r="N40" s="17" t="str">
        <f aca="false">IF(M40="","",IF(M40&gt;=16,"Critical",IF(M40&gt;=10,"High",IF(M40&gt;=5,"Medium","Low"))))</f>
        <v>Low</v>
      </c>
      <c r="O40" s="16"/>
      <c r="P40" s="18"/>
    </row>
    <row r="41" customFormat="false" ht="15" hidden="false" customHeight="false" outlineLevel="0" collapsed="false">
      <c r="A41" s="16"/>
      <c r="B41" s="16"/>
      <c r="C41" s="16"/>
      <c r="D41" s="16"/>
      <c r="E41" s="16"/>
      <c r="F41" s="16"/>
      <c r="G41" s="16"/>
      <c r="H41" s="17" t="n">
        <f aca="false">F41*G41</f>
        <v>0</v>
      </c>
      <c r="I41" s="17" t="str">
        <f aca="false">IF(H41="","",IF(H41&gt;=16,"Critical",IF(H41&gt;=10,"High",IF(H41&gt;=5,"Medium","Low"))))</f>
        <v>Low</v>
      </c>
      <c r="J41" s="16"/>
      <c r="K41" s="16"/>
      <c r="L41" s="16"/>
      <c r="M41" s="17" t="n">
        <f aca="false">K41*L41</f>
        <v>0</v>
      </c>
      <c r="N41" s="17" t="str">
        <f aca="false">IF(M41="","",IF(M41&gt;=16,"Critical",IF(M41&gt;=10,"High",IF(M41&gt;=5,"Medium","Low"))))</f>
        <v>Low</v>
      </c>
      <c r="O41" s="16"/>
      <c r="P41" s="18"/>
    </row>
    <row r="42" customFormat="false" ht="15" hidden="false" customHeight="false" outlineLevel="0" collapsed="false">
      <c r="A42" s="16"/>
      <c r="B42" s="16"/>
      <c r="C42" s="16"/>
      <c r="D42" s="16"/>
      <c r="E42" s="16"/>
      <c r="F42" s="16"/>
      <c r="G42" s="16"/>
      <c r="H42" s="17" t="n">
        <f aca="false">F42*G42</f>
        <v>0</v>
      </c>
      <c r="I42" s="17" t="str">
        <f aca="false">IF(H42="","",IF(H42&gt;=16,"Critical",IF(H42&gt;=10,"High",IF(H42&gt;=5,"Medium","Low"))))</f>
        <v>Low</v>
      </c>
      <c r="J42" s="16"/>
      <c r="K42" s="16"/>
      <c r="L42" s="16"/>
      <c r="M42" s="17" t="n">
        <f aca="false">K42*L42</f>
        <v>0</v>
      </c>
      <c r="N42" s="17" t="str">
        <f aca="false">IF(M42="","",IF(M42&gt;=16,"Critical",IF(M42&gt;=10,"High",IF(M42&gt;=5,"Medium","Low"))))</f>
        <v>Low</v>
      </c>
      <c r="O42" s="16"/>
      <c r="P42" s="18"/>
    </row>
    <row r="43" customFormat="false" ht="15" hidden="false" customHeight="false" outlineLevel="0" collapsed="false">
      <c r="A43" s="16"/>
      <c r="B43" s="16"/>
      <c r="C43" s="16"/>
      <c r="D43" s="16"/>
      <c r="E43" s="16"/>
      <c r="F43" s="16"/>
      <c r="G43" s="16"/>
      <c r="H43" s="17" t="n">
        <f aca="false">F43*G43</f>
        <v>0</v>
      </c>
      <c r="I43" s="17" t="str">
        <f aca="false">IF(H43="","",IF(H43&gt;=16,"Critical",IF(H43&gt;=10,"High",IF(H43&gt;=5,"Medium","Low"))))</f>
        <v>Low</v>
      </c>
      <c r="J43" s="16"/>
      <c r="K43" s="16"/>
      <c r="L43" s="16"/>
      <c r="M43" s="17" t="n">
        <f aca="false">K43*L43</f>
        <v>0</v>
      </c>
      <c r="N43" s="17" t="str">
        <f aca="false">IF(M43="","",IF(M43&gt;=16,"Critical",IF(M43&gt;=10,"High",IF(M43&gt;=5,"Medium","Low"))))</f>
        <v>Low</v>
      </c>
      <c r="O43" s="16"/>
      <c r="P43" s="18"/>
    </row>
    <row r="44" customFormat="false" ht="15" hidden="false" customHeight="false" outlineLevel="0" collapsed="false">
      <c r="A44" s="16"/>
      <c r="B44" s="16"/>
      <c r="C44" s="16"/>
      <c r="D44" s="16"/>
      <c r="E44" s="16"/>
      <c r="F44" s="16"/>
      <c r="G44" s="16"/>
      <c r="H44" s="17" t="n">
        <f aca="false">F44*G44</f>
        <v>0</v>
      </c>
      <c r="I44" s="17" t="str">
        <f aca="false">IF(H44="","",IF(H44&gt;=16,"Critical",IF(H44&gt;=10,"High",IF(H44&gt;=5,"Medium","Low"))))</f>
        <v>Low</v>
      </c>
      <c r="J44" s="16"/>
      <c r="K44" s="16"/>
      <c r="L44" s="16"/>
      <c r="M44" s="17" t="n">
        <f aca="false">K44*L44</f>
        <v>0</v>
      </c>
      <c r="N44" s="17" t="str">
        <f aca="false">IF(M44="","",IF(M44&gt;=16,"Critical",IF(M44&gt;=10,"High",IF(M44&gt;=5,"Medium","Low"))))</f>
        <v>Low</v>
      </c>
      <c r="O44" s="16"/>
      <c r="P44" s="18"/>
    </row>
    <row r="45" customFormat="false" ht="15" hidden="false" customHeight="false" outlineLevel="0" collapsed="false">
      <c r="A45" s="16"/>
      <c r="B45" s="16"/>
      <c r="C45" s="16"/>
      <c r="D45" s="16"/>
      <c r="E45" s="16"/>
      <c r="F45" s="16"/>
      <c r="G45" s="16"/>
      <c r="H45" s="17" t="n">
        <f aca="false">F45*G45</f>
        <v>0</v>
      </c>
      <c r="I45" s="17" t="str">
        <f aca="false">IF(H45="","",IF(H45&gt;=16,"Critical",IF(H45&gt;=10,"High",IF(H45&gt;=5,"Medium","Low"))))</f>
        <v>Low</v>
      </c>
      <c r="J45" s="16"/>
      <c r="K45" s="16"/>
      <c r="L45" s="16"/>
      <c r="M45" s="17" t="n">
        <f aca="false">K45*L45</f>
        <v>0</v>
      </c>
      <c r="N45" s="17" t="str">
        <f aca="false">IF(M45="","",IF(M45&gt;=16,"Critical",IF(M45&gt;=10,"High",IF(M45&gt;=5,"Medium","Low"))))</f>
        <v>Low</v>
      </c>
      <c r="O45" s="16"/>
      <c r="P45" s="18"/>
    </row>
    <row r="46" customFormat="false" ht="15" hidden="false" customHeight="false" outlineLevel="0" collapsed="false">
      <c r="A46" s="16"/>
      <c r="B46" s="16"/>
      <c r="C46" s="16"/>
      <c r="D46" s="16"/>
      <c r="E46" s="16"/>
      <c r="F46" s="16"/>
      <c r="G46" s="16"/>
      <c r="H46" s="17" t="n">
        <f aca="false">F46*G46</f>
        <v>0</v>
      </c>
      <c r="I46" s="17" t="str">
        <f aca="false">IF(H46="","",IF(H46&gt;=16,"Critical",IF(H46&gt;=10,"High",IF(H46&gt;=5,"Medium","Low"))))</f>
        <v>Low</v>
      </c>
      <c r="J46" s="16"/>
      <c r="K46" s="16"/>
      <c r="L46" s="16"/>
      <c r="M46" s="17" t="n">
        <f aca="false">K46*L46</f>
        <v>0</v>
      </c>
      <c r="N46" s="17" t="str">
        <f aca="false">IF(M46="","",IF(M46&gt;=16,"Critical",IF(M46&gt;=10,"High",IF(M46&gt;=5,"Medium","Low"))))</f>
        <v>Low</v>
      </c>
      <c r="O46" s="16"/>
      <c r="P46" s="18"/>
    </row>
    <row r="47" customFormat="false" ht="15" hidden="false" customHeight="false" outlineLevel="0" collapsed="false">
      <c r="A47" s="16"/>
      <c r="B47" s="16"/>
      <c r="C47" s="16"/>
      <c r="D47" s="16"/>
      <c r="E47" s="16"/>
      <c r="F47" s="16"/>
      <c r="G47" s="16"/>
      <c r="H47" s="17" t="n">
        <f aca="false">F47*G47</f>
        <v>0</v>
      </c>
      <c r="I47" s="17" t="str">
        <f aca="false">IF(H47="","",IF(H47&gt;=16,"Critical",IF(H47&gt;=10,"High",IF(H47&gt;=5,"Medium","Low"))))</f>
        <v>Low</v>
      </c>
      <c r="J47" s="16"/>
      <c r="K47" s="16"/>
      <c r="L47" s="16"/>
      <c r="M47" s="17" t="n">
        <f aca="false">K47*L47</f>
        <v>0</v>
      </c>
      <c r="N47" s="17" t="str">
        <f aca="false">IF(M47="","",IF(M47&gt;=16,"Critical",IF(M47&gt;=10,"High",IF(M47&gt;=5,"Medium","Low"))))</f>
        <v>Low</v>
      </c>
      <c r="O47" s="16"/>
      <c r="P47" s="18"/>
    </row>
    <row r="48" customFormat="false" ht="15" hidden="false" customHeight="false" outlineLevel="0" collapsed="false">
      <c r="A48" s="16"/>
      <c r="B48" s="16"/>
      <c r="C48" s="16"/>
      <c r="D48" s="16"/>
      <c r="E48" s="16"/>
      <c r="F48" s="16"/>
      <c r="G48" s="16"/>
      <c r="H48" s="17" t="n">
        <f aca="false">F48*G48</f>
        <v>0</v>
      </c>
      <c r="I48" s="17" t="str">
        <f aca="false">IF(H48="","",IF(H48&gt;=16,"Critical",IF(H48&gt;=10,"High",IF(H48&gt;=5,"Medium","Low"))))</f>
        <v>Low</v>
      </c>
      <c r="J48" s="16"/>
      <c r="K48" s="16"/>
      <c r="L48" s="16"/>
      <c r="M48" s="17" t="n">
        <f aca="false">K48*L48</f>
        <v>0</v>
      </c>
      <c r="N48" s="17" t="str">
        <f aca="false">IF(M48="","",IF(M48&gt;=16,"Critical",IF(M48&gt;=10,"High",IF(M48&gt;=5,"Medium","Low"))))</f>
        <v>Low</v>
      </c>
      <c r="O48" s="16"/>
      <c r="P48" s="18"/>
    </row>
    <row r="49" customFormat="false" ht="15" hidden="false" customHeight="false" outlineLevel="0" collapsed="false">
      <c r="A49" s="16"/>
      <c r="B49" s="16"/>
      <c r="C49" s="16"/>
      <c r="D49" s="16"/>
      <c r="E49" s="16"/>
      <c r="F49" s="16"/>
      <c r="G49" s="16"/>
      <c r="H49" s="17" t="n">
        <f aca="false">F49*G49</f>
        <v>0</v>
      </c>
      <c r="I49" s="17" t="str">
        <f aca="false">IF(H49="","",IF(H49&gt;=16,"Critical",IF(H49&gt;=10,"High",IF(H49&gt;=5,"Medium","Low"))))</f>
        <v>Low</v>
      </c>
      <c r="J49" s="16"/>
      <c r="K49" s="16"/>
      <c r="L49" s="16"/>
      <c r="M49" s="17" t="n">
        <f aca="false">K49*L49</f>
        <v>0</v>
      </c>
      <c r="N49" s="17" t="str">
        <f aca="false">IF(M49="","",IF(M49&gt;=16,"Critical",IF(M49&gt;=10,"High",IF(M49&gt;=5,"Medium","Low"))))</f>
        <v>Low</v>
      </c>
      <c r="O49" s="16"/>
      <c r="P49" s="18"/>
    </row>
    <row r="50" customFormat="false" ht="15" hidden="false" customHeight="false" outlineLevel="0" collapsed="false">
      <c r="A50" s="16"/>
      <c r="B50" s="16"/>
      <c r="C50" s="16"/>
      <c r="D50" s="16"/>
      <c r="E50" s="16"/>
      <c r="F50" s="16"/>
      <c r="G50" s="16"/>
      <c r="H50" s="17" t="n">
        <f aca="false">F50*G50</f>
        <v>0</v>
      </c>
      <c r="I50" s="17" t="str">
        <f aca="false">IF(H50="","",IF(H50&gt;=16,"Critical",IF(H50&gt;=10,"High",IF(H50&gt;=5,"Medium","Low"))))</f>
        <v>Low</v>
      </c>
      <c r="J50" s="16"/>
      <c r="K50" s="16"/>
      <c r="L50" s="16"/>
      <c r="M50" s="17" t="n">
        <f aca="false">K50*L50</f>
        <v>0</v>
      </c>
      <c r="N50" s="17" t="str">
        <f aca="false">IF(M50="","",IF(M50&gt;=16,"Critical",IF(M50&gt;=10,"High",IF(M50&gt;=5,"Medium","Low"))))</f>
        <v>Low</v>
      </c>
      <c r="O50" s="16"/>
      <c r="P50" s="18"/>
    </row>
    <row r="51" customFormat="false" ht="15" hidden="false" customHeight="false" outlineLevel="0" collapsed="false">
      <c r="A51" s="16"/>
      <c r="B51" s="16"/>
      <c r="C51" s="16"/>
      <c r="D51" s="16"/>
      <c r="E51" s="16"/>
      <c r="F51" s="16"/>
      <c r="G51" s="16"/>
      <c r="H51" s="17" t="n">
        <f aca="false">F51*G51</f>
        <v>0</v>
      </c>
      <c r="I51" s="17" t="str">
        <f aca="false">IF(H51="","",IF(H51&gt;=16,"Critical",IF(H51&gt;=10,"High",IF(H51&gt;=5,"Medium","Low"))))</f>
        <v>Low</v>
      </c>
      <c r="J51" s="16"/>
      <c r="K51" s="16"/>
      <c r="L51" s="16"/>
      <c r="M51" s="17" t="n">
        <f aca="false">K51*L51</f>
        <v>0</v>
      </c>
      <c r="N51" s="17" t="str">
        <f aca="false">IF(M51="","",IF(M51&gt;=16,"Critical",IF(M51&gt;=10,"High",IF(M51&gt;=5,"Medium","Low"))))</f>
        <v>Low</v>
      </c>
      <c r="O51" s="16"/>
      <c r="P51" s="18"/>
    </row>
  </sheetData>
  <conditionalFormatting sqref="I2:I51">
    <cfRule type="cellIs" priority="2" operator="equal" aboveAverage="0" equalAverage="0" bottom="0" percent="0" rank="0" text="" dxfId="0">
      <formula>"Critical"</formula>
    </cfRule>
    <cfRule type="cellIs" priority="3" operator="equal" aboveAverage="0" equalAverage="0" bottom="0" percent="0" rank="0" text="" dxfId="1">
      <formula>"High"</formula>
    </cfRule>
    <cfRule type="cellIs" priority="4" operator="equal" aboveAverage="0" equalAverage="0" bottom="0" percent="0" rank="0" text="" dxfId="2">
      <formula>"Medium"</formula>
    </cfRule>
    <cfRule type="cellIs" priority="5" operator="equal" aboveAverage="0" equalAverage="0" bottom="0" percent="0" rank="0" text="" dxfId="3">
      <formula>"Low"</formula>
    </cfRule>
  </conditionalFormatting>
  <conditionalFormatting sqref="N2:N51">
    <cfRule type="cellIs" priority="6" operator="equal" aboveAverage="0" equalAverage="0" bottom="0" percent="0" rank="0" text="" dxfId="0">
      <formula>"Critical"</formula>
    </cfRule>
    <cfRule type="cellIs" priority="7" operator="equal" aboveAverage="0" equalAverage="0" bottom="0" percent="0" rank="0" text="" dxfId="1">
      <formula>"High"</formula>
    </cfRule>
    <cfRule type="cellIs" priority="8" operator="equal" aboveAverage="0" equalAverage="0" bottom="0" percent="0" rank="0" text="" dxfId="2">
      <formula>"Medium"</formula>
    </cfRule>
    <cfRule type="cellIs" priority="9" operator="equal" aboveAverage="0" equalAverage="0" bottom="0" percent="0" rank="0" text="" dxfId="3">
      <formula>"Low"</formula>
    </cfRule>
  </conditionalFormatting>
  <dataValidations count="5">
    <dataValidation allowBlank="true" errorStyle="stop" operator="between" showDropDown="false" showErrorMessage="false" showInputMessage="false" sqref="C2:C51" type="list">
      <formula1>"Information Security,Operational,Compliance,Financial,Strategic,Third Party,Privacy"</formula1>
      <formula2>0</formula2>
    </dataValidation>
    <dataValidation allowBlank="true" error="Enter a whole number from 1 to 5." errorStyle="stop" errorTitle="Invalid score" operator="between" showDropDown="false" showErrorMessage="false" showInputMessage="false" sqref="F2:G51" type="whole">
      <formula1>1</formula1>
      <formula2>5</formula2>
    </dataValidation>
    <dataValidation allowBlank="true" error="Enter a whole number from 1 to 5." errorStyle="stop" errorTitle="Invalid score" operator="between" showDropDown="false" showErrorMessage="false" showInputMessage="false" sqref="K2:L51" type="whole">
      <formula1>1</formula1>
      <formula2>5</formula2>
    </dataValidation>
    <dataValidation allowBlank="true" errorStyle="stop" operator="between" showDropDown="false" showErrorMessage="false" showInputMessage="false" sqref="J2:J51" type="list">
      <formula1>"Mitigate,Accept,Transfer,Avoid"</formula1>
      <formula2>0</formula2>
    </dataValidation>
    <dataValidation allowBlank="true" errorStyle="stop" operator="between" showDropDown="false" showErrorMessage="false" showInputMessage="false" sqref="O2:O51" type="list">
      <formula1>"Open,Treated,Monitoring,Closed"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G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8" min="2" style="0" width="15"/>
  </cols>
  <sheetData>
    <row r="2" customFormat="false" ht="22.05" hidden="false" customHeight="false" outlineLevel="0" collapsed="false">
      <c r="B2" s="1" t="s">
        <v>103</v>
      </c>
    </row>
    <row r="3" customFormat="false" ht="90.25" hidden="false" customHeight="false" outlineLevel="0" collapsed="false">
      <c r="B3" s="19" t="s">
        <v>104</v>
      </c>
    </row>
    <row r="5" customFormat="false" ht="15" hidden="false" customHeight="false" outlineLevel="0" collapsed="false">
      <c r="C5" s="20" t="s">
        <v>105</v>
      </c>
      <c r="D5" s="20"/>
      <c r="E5" s="20"/>
      <c r="F5" s="20"/>
      <c r="G5" s="20"/>
    </row>
    <row r="6" customFormat="false" ht="15" hidden="false" customHeight="false" outlineLevel="0" collapsed="false">
      <c r="B6" s="21" t="s">
        <v>106</v>
      </c>
      <c r="C6" s="22" t="n">
        <v>1</v>
      </c>
      <c r="D6" s="22" t="n">
        <v>2</v>
      </c>
      <c r="E6" s="22" t="n">
        <v>3</v>
      </c>
      <c r="F6" s="22" t="n">
        <v>4</v>
      </c>
      <c r="G6" s="22" t="n">
        <v>5</v>
      </c>
    </row>
    <row r="7" customFormat="false" ht="21.75" hidden="false" customHeight="true" outlineLevel="0" collapsed="false">
      <c r="B7" s="23" t="n">
        <v>5</v>
      </c>
      <c r="C7" s="24" t="n">
        <f aca="false">COUNTIFS('Risk Register'!$F$2:$F$51,5,'Risk Register'!$G$2:$G$51,1)</f>
        <v>0</v>
      </c>
      <c r="D7" s="25" t="n">
        <f aca="false">COUNTIFS('Risk Register'!$F$2:$F$51,5,'Risk Register'!$G$2:$G$51,2)</f>
        <v>0</v>
      </c>
      <c r="E7" s="25" t="n">
        <f aca="false">COUNTIFS('Risk Register'!$F$2:$F$51,5,'Risk Register'!$G$2:$G$51,3)</f>
        <v>0</v>
      </c>
      <c r="F7" s="26" t="n">
        <f aca="false">COUNTIFS('Risk Register'!$F$2:$F$51,5,'Risk Register'!$G$2:$G$51,4)</f>
        <v>0</v>
      </c>
      <c r="G7" s="26" t="n">
        <f aca="false">COUNTIFS('Risk Register'!$F$2:$F$51,5,'Risk Register'!$G$2:$G$51,5)</f>
        <v>0</v>
      </c>
    </row>
    <row r="8" customFormat="false" ht="21.75" hidden="false" customHeight="true" outlineLevel="0" collapsed="false">
      <c r="B8" s="23" t="n">
        <v>4</v>
      </c>
      <c r="C8" s="27" t="n">
        <f aca="false">COUNTIFS('Risk Register'!$F$2:$F$51,4,'Risk Register'!$G$2:$G$51,1)</f>
        <v>0</v>
      </c>
      <c r="D8" s="24" t="n">
        <f aca="false">COUNTIFS('Risk Register'!$F$2:$F$51,4,'Risk Register'!$G$2:$G$51,2)</f>
        <v>0</v>
      </c>
      <c r="E8" s="25" t="n">
        <f aca="false">COUNTIFS('Risk Register'!$F$2:$F$51,4,'Risk Register'!$G$2:$G$51,3)</f>
        <v>1</v>
      </c>
      <c r="F8" s="26" t="n">
        <f aca="false">COUNTIFS('Risk Register'!$F$2:$F$51,4,'Risk Register'!$G$2:$G$51,4)</f>
        <v>1</v>
      </c>
      <c r="G8" s="26" t="n">
        <f aca="false">COUNTIFS('Risk Register'!$F$2:$F$51,4,'Risk Register'!$G$2:$G$51,5)</f>
        <v>0</v>
      </c>
    </row>
    <row r="9" customFormat="false" ht="21.75" hidden="false" customHeight="true" outlineLevel="0" collapsed="false">
      <c r="B9" s="23" t="n">
        <v>3</v>
      </c>
      <c r="C9" s="27" t="n">
        <f aca="false">COUNTIFS('Risk Register'!$F$2:$F$51,3,'Risk Register'!$G$2:$G$51,1)</f>
        <v>0</v>
      </c>
      <c r="D9" s="24" t="n">
        <f aca="false">COUNTIFS('Risk Register'!$F$2:$F$51,3,'Risk Register'!$G$2:$G$51,2)</f>
        <v>0</v>
      </c>
      <c r="E9" s="24" t="n">
        <f aca="false">COUNTIFS('Risk Register'!$F$2:$F$51,3,'Risk Register'!$G$2:$G$51,3)</f>
        <v>2</v>
      </c>
      <c r="F9" s="25" t="n">
        <f aca="false">COUNTIFS('Risk Register'!$F$2:$F$51,3,'Risk Register'!$G$2:$G$51,4)</f>
        <v>2</v>
      </c>
      <c r="G9" s="25" t="n">
        <f aca="false">COUNTIFS('Risk Register'!$F$2:$F$51,3,'Risk Register'!$G$2:$G$51,5)</f>
        <v>1</v>
      </c>
    </row>
    <row r="10" customFormat="false" ht="21.75" hidden="false" customHeight="true" outlineLevel="0" collapsed="false">
      <c r="B10" s="23" t="n">
        <v>2</v>
      </c>
      <c r="C10" s="27" t="n">
        <f aca="false">COUNTIFS('Risk Register'!$F$2:$F$51,2,'Risk Register'!$G$2:$G$51,1)</f>
        <v>0</v>
      </c>
      <c r="D10" s="27" t="n">
        <f aca="false">COUNTIFS('Risk Register'!$F$2:$F$51,2,'Risk Register'!$G$2:$G$51,2)</f>
        <v>0</v>
      </c>
      <c r="E10" s="24" t="n">
        <f aca="false">COUNTIFS('Risk Register'!$F$2:$F$51,2,'Risk Register'!$G$2:$G$51,3)</f>
        <v>0</v>
      </c>
      <c r="F10" s="24" t="n">
        <f aca="false">COUNTIFS('Risk Register'!$F$2:$F$51,2,'Risk Register'!$G$2:$G$51,4)</f>
        <v>2</v>
      </c>
      <c r="G10" s="25" t="n">
        <f aca="false">COUNTIFS('Risk Register'!$F$2:$F$51,2,'Risk Register'!$G$2:$G$51,5)</f>
        <v>1</v>
      </c>
    </row>
    <row r="11" customFormat="false" ht="21.75" hidden="false" customHeight="true" outlineLevel="0" collapsed="false">
      <c r="B11" s="23" t="n">
        <v>1</v>
      </c>
      <c r="C11" s="27" t="n">
        <f aca="false">COUNTIFS('Risk Register'!$F$2:$F$51,1,'Risk Register'!$G$2:$G$51,1)</f>
        <v>0</v>
      </c>
      <c r="D11" s="27" t="n">
        <f aca="false">COUNTIFS('Risk Register'!$F$2:$F$51,1,'Risk Register'!$G$2:$G$51,2)</f>
        <v>0</v>
      </c>
      <c r="E11" s="27" t="n">
        <f aca="false">COUNTIFS('Risk Register'!$F$2:$F$51,1,'Risk Register'!$G$2:$G$51,3)</f>
        <v>0</v>
      </c>
      <c r="F11" s="27" t="n">
        <f aca="false">COUNTIFS('Risk Register'!$F$2:$F$51,1,'Risk Register'!$G$2:$G$51,4)</f>
        <v>0</v>
      </c>
      <c r="G11" s="24" t="n">
        <f aca="false">COUNTIFS('Risk Register'!$F$2:$F$51,1,'Risk Register'!$G$2:$G$51,5)</f>
        <v>0</v>
      </c>
    </row>
    <row r="14" customFormat="false" ht="15" hidden="false" customHeight="false" outlineLevel="0" collapsed="false">
      <c r="B14" s="28" t="s">
        <v>107</v>
      </c>
    </row>
    <row r="16" customFormat="false" ht="16.15" hidden="false" customHeight="false" outlineLevel="0" collapsed="false">
      <c r="B16" s="4" t="s">
        <v>108</v>
      </c>
    </row>
    <row r="17" customFormat="false" ht="15" hidden="false" customHeight="false" outlineLevel="0" collapsed="false">
      <c r="B17" s="29" t="s">
        <v>109</v>
      </c>
      <c r="C17" s="30" t="n">
        <f aca="false">COUNTIF('Risk Register'!$I$2:$I$51,"Critical")</f>
        <v>1</v>
      </c>
    </row>
    <row r="18" customFormat="false" ht="15" hidden="false" customHeight="false" outlineLevel="0" collapsed="false">
      <c r="B18" s="31" t="s">
        <v>110</v>
      </c>
      <c r="C18" s="30" t="n">
        <f aca="false">COUNTIF('Risk Register'!$I$2:$I$51,"High")</f>
        <v>5</v>
      </c>
    </row>
    <row r="19" customFormat="false" ht="15" hidden="false" customHeight="false" outlineLevel="0" collapsed="false">
      <c r="B19" s="32" t="s">
        <v>111</v>
      </c>
      <c r="C19" s="30" t="n">
        <f aca="false">COUNTIF('Risk Register'!$I$2:$I$51,"Medium")</f>
        <v>4</v>
      </c>
    </row>
    <row r="20" customFormat="false" ht="15" hidden="false" customHeight="false" outlineLevel="0" collapsed="false">
      <c r="B20" s="33" t="s">
        <v>112</v>
      </c>
      <c r="C20" s="30" t="n">
        <f aca="false">COUNTIF('Risk Register'!$I$2:$I$51,"Low")</f>
        <v>40</v>
      </c>
    </row>
  </sheetData>
  <mergeCells count="1">
    <mergeCell ref="C5:G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E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0"/>
    <col collapsed="false" customWidth="true" hidden="false" outlineLevel="0" max="3" min="3" style="0" width="16"/>
    <col collapsed="false" customWidth="true" hidden="false" outlineLevel="0" max="4" min="4" style="0" width="30"/>
    <col collapsed="false" customWidth="true" hidden="false" outlineLevel="0" max="5" min="5" style="0" width="16"/>
  </cols>
  <sheetData>
    <row r="2" customFormat="false" ht="22.05" hidden="false" customHeight="false" outlineLevel="0" collapsed="false">
      <c r="B2" s="1" t="s">
        <v>113</v>
      </c>
    </row>
    <row r="3" customFormat="false" ht="15" hidden="false" customHeight="false" outlineLevel="0" collapsed="false">
      <c r="B3" s="2" t="s">
        <v>114</v>
      </c>
    </row>
    <row r="5" customFormat="false" ht="19.7" hidden="false" customHeight="false" outlineLevel="0" collapsed="false">
      <c r="B5" s="21" t="s">
        <v>115</v>
      </c>
      <c r="C5" s="34" t="n">
        <f aca="false">COUNTA('Risk Register'!A2:A51)</f>
        <v>10</v>
      </c>
      <c r="D5" s="4" t="s">
        <v>116</v>
      </c>
    </row>
    <row r="6" customFormat="false" ht="19.7" hidden="false" customHeight="false" outlineLevel="0" collapsed="false">
      <c r="B6" s="21" t="s">
        <v>117</v>
      </c>
      <c r="C6" s="35" t="n">
        <f aca="false">COUNTIF('Risk Register'!$N$2:$N$51,"Critical")+COUNTIF('Risk Register'!$N$2:$N$51,"High")</f>
        <v>0</v>
      </c>
      <c r="D6" s="36" t="s">
        <v>49</v>
      </c>
      <c r="E6" s="37" t="n">
        <f aca="false">COUNTIF('Risk Register'!$O$2:$O$51,"Open")</f>
        <v>5</v>
      </c>
    </row>
    <row r="7" customFormat="false" ht="19.7" hidden="false" customHeight="false" outlineLevel="0" collapsed="false">
      <c r="B7" s="21" t="s">
        <v>118</v>
      </c>
      <c r="C7" s="34" t="n">
        <f aca="false">COUNTIF('Risk Register'!$O$2:$O$51,"Open")</f>
        <v>5</v>
      </c>
      <c r="D7" s="36" t="s">
        <v>61</v>
      </c>
      <c r="E7" s="37" t="n">
        <f aca="false">COUNTIF('Risk Register'!$O$2:$O$51,"Treated")</f>
        <v>2</v>
      </c>
    </row>
    <row r="8" customFormat="false" ht="15" hidden="false" customHeight="false" outlineLevel="0" collapsed="false">
      <c r="D8" s="36" t="s">
        <v>67</v>
      </c>
      <c r="E8" s="37" t="n">
        <f aca="false">COUNTIF('Risk Register'!$O$2:$O$51,"Monitoring")</f>
        <v>3</v>
      </c>
    </row>
    <row r="9" customFormat="false" ht="15" hidden="false" customHeight="false" outlineLevel="0" collapsed="false">
      <c r="D9" s="36" t="s">
        <v>119</v>
      </c>
      <c r="E9" s="37" t="n">
        <f aca="false">COUNTIF('Risk Register'!$O$2:$O$51,"Closed")</f>
        <v>0</v>
      </c>
    </row>
    <row r="10" customFormat="false" ht="16.15" hidden="false" customHeight="false" outlineLevel="0" collapsed="false">
      <c r="B10" s="4" t="s">
        <v>120</v>
      </c>
    </row>
    <row r="11" customFormat="false" ht="15" hidden="false" customHeight="false" outlineLevel="0" collapsed="false">
      <c r="B11" s="36" t="s">
        <v>45</v>
      </c>
      <c r="C11" s="37" t="n">
        <f aca="false">COUNTIF('Risk Register'!$C$2:$C$51,"Information Security")</f>
        <v>5</v>
      </c>
    </row>
    <row r="12" customFormat="false" ht="15" hidden="false" customHeight="false" outlineLevel="0" collapsed="false">
      <c r="B12" s="36" t="s">
        <v>71</v>
      </c>
      <c r="C12" s="37" t="n">
        <f aca="false">COUNTIF('Risk Register'!$C$2:$C$51,"Operational")</f>
        <v>2</v>
      </c>
    </row>
    <row r="13" customFormat="false" ht="15" hidden="false" customHeight="false" outlineLevel="0" collapsed="false">
      <c r="B13" s="36" t="s">
        <v>82</v>
      </c>
      <c r="C13" s="37" t="n">
        <f aca="false">COUNTIF('Risk Register'!$C$2:$C$51,"Compliance")</f>
        <v>1</v>
      </c>
    </row>
    <row r="14" customFormat="false" ht="15" hidden="false" customHeight="false" outlineLevel="0" collapsed="false">
      <c r="B14" s="36" t="s">
        <v>121</v>
      </c>
      <c r="C14" s="37" t="n">
        <f aca="false">COUNTIF('Risk Register'!$C$2:$C$51,"Financial")</f>
        <v>0</v>
      </c>
    </row>
    <row r="15" customFormat="false" ht="15" hidden="false" customHeight="false" outlineLevel="0" collapsed="false">
      <c r="B15" s="36" t="s">
        <v>94</v>
      </c>
      <c r="C15" s="37" t="n">
        <f aca="false">COUNTIF('Risk Register'!$C$2:$C$51,"Strategic")</f>
        <v>1</v>
      </c>
    </row>
    <row r="16" customFormat="false" ht="15" hidden="false" customHeight="false" outlineLevel="0" collapsed="false">
      <c r="B16" s="36" t="s">
        <v>53</v>
      </c>
      <c r="C16" s="37" t="n">
        <f aca="false">COUNTIF('Risk Register'!$C$2:$C$51,"Third Party")</f>
        <v>1</v>
      </c>
    </row>
    <row r="17" customFormat="false" ht="15" hidden="false" customHeight="false" outlineLevel="0" collapsed="false">
      <c r="B17" s="36" t="s">
        <v>122</v>
      </c>
      <c r="C17" s="37" t="n">
        <f aca="false">COUNTIF('Risk Register'!$C$2:$C$51,"Privacy")</f>
        <v>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2026-08-05T11:25:03Z</dcterms:created>
  <dc:creator>openpyxl</dc:creator>
  <dc:description/>
  <dc:language>en-US</dc:language>
  <cp:lastModifiedBy/>
  <dcterms:modified xsi:type="dcterms:W3CDTF">2026-08-05T14:25:10Z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